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713"/>
  <workbookPr defaultThemeVersion="166925"/>
  <mc:AlternateContent xmlns:mc="http://schemas.openxmlformats.org/markup-compatibility/2006">
    <mc:Choice Requires="x15">
      <x15ac:absPath xmlns:x15ac="http://schemas.microsoft.com/office/spreadsheetml/2010/11/ac" url="https://d.docs.live.net/6055df7caf8f7cd9/Audax India Randonneurs/PBP 2023/"/>
    </mc:Choice>
  </mc:AlternateContent>
  <xr:revisionPtr revIDLastSave="9" documentId="13_ncr:1_{245E18AE-1599-7040-9F5C-F26EB5105338}" xr6:coauthVersionLast="47" xr6:coauthVersionMax="47" xr10:uidLastSave="{65DFB43E-B60B-934E-AAC3-2D8020AFDDCE}"/>
  <bookViews>
    <workbookView xWindow="1020" yWindow="600" windowWidth="31120" windowHeight="20320" xr2:uid="{EFAE55E9-4F48-724F-B756-D007262A2157}"/>
  </bookViews>
  <sheets>
    <sheet name="Actual" sheetId="1" r:id="rId1"/>
    <sheet name="Budget"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0" i="1" l="1"/>
  <c r="C13" i="2" l="1"/>
  <c r="C11" i="2"/>
  <c r="C10" i="2"/>
  <c r="C9" i="2"/>
  <c r="C8" i="2"/>
  <c r="C6" i="2"/>
  <c r="C4" i="2"/>
  <c r="C16" i="2" s="1"/>
  <c r="E27" i="1"/>
  <c r="E26" i="1"/>
  <c r="E12" i="1"/>
  <c r="E30" i="1" l="1"/>
  <c r="D31" i="1" s="1"/>
  <c r="D32" i="1"/>
</calcChain>
</file>

<file path=xl/sharedStrings.xml><?xml version="1.0" encoding="utf-8"?>
<sst xmlns="http://schemas.openxmlformats.org/spreadsheetml/2006/main" count="96" uniqueCount="89">
  <si>
    <t>Sr. No.</t>
  </si>
  <si>
    <t>Bill Date</t>
  </si>
  <si>
    <t>Bill Particulars</t>
  </si>
  <si>
    <t>Amount (INR)</t>
  </si>
  <si>
    <t>Amount (EUR)</t>
  </si>
  <si>
    <t>Remarks</t>
  </si>
  <si>
    <t>PBP Event Registration Fees</t>
  </si>
  <si>
    <t>International Flight tickets round trip Mumbai-Paris-Mumbai</t>
  </si>
  <si>
    <t>Excess Baggage 5Kg Mumbai-Paris</t>
  </si>
  <si>
    <t>Excess Baggage 5Kg Paris-Mumbai</t>
  </si>
  <si>
    <t>Excess Baggage additional 5Kg Paris-Mumbai</t>
  </si>
  <si>
    <t>France Schengen Visa application fees</t>
  </si>
  <si>
    <t>Tata AIG Travel Insurance Premium</t>
  </si>
  <si>
    <t>AirBnB Serviced Apartment Stay (12th to 19th Aug)</t>
  </si>
  <si>
    <t>INR 32,139.59 for 2 persons</t>
  </si>
  <si>
    <t>Hotel ibis Versailles Parly 2 (22nd to 24th Aug)</t>
  </si>
  <si>
    <t>60 Euros</t>
  </si>
  <si>
    <t>Btwin Winter Cycling Jacket</t>
  </si>
  <si>
    <t>Technical Apparal</t>
  </si>
  <si>
    <t>PBP Bag Drop Service (JFT Cycling)</t>
  </si>
  <si>
    <t>Uber: Airport to AirBnB</t>
  </si>
  <si>
    <t>Snack at Dubai Airport</t>
  </si>
  <si>
    <t>Food (Lunch &amp; Dinner)</t>
  </si>
  <si>
    <t>Breakfast/Groceries (Self cooked at AirBnB)</t>
  </si>
  <si>
    <t>Total</t>
  </si>
  <si>
    <t>Grand Total</t>
  </si>
  <si>
    <t>PBP 2019 Actual Expenses (2 weeks: 12 Aug to 24th Aug 2019)</t>
  </si>
  <si>
    <t>EUR 176 for 2 persons ; breakfast incl.</t>
  </si>
  <si>
    <t>EUR 1 = INR 83 for credit card</t>
  </si>
  <si>
    <t>Foreign Currency Conversion (EUR 1 = INR 80 in case of cash)</t>
  </si>
  <si>
    <t>Conservative 10 Euros avg per meal X 2 medals/day X 10 days</t>
  </si>
  <si>
    <t>EUR 5 per day X 7 days</t>
  </si>
  <si>
    <t>Food &amp; Sleep during PBP (4 days)</t>
  </si>
  <si>
    <t>EUR 135 for regn and EUR 32 for event jersey</t>
  </si>
  <si>
    <t>Louvre - 10, Versailles Palace - 27</t>
  </si>
  <si>
    <t>tyres, tubes, tyre patches, survival blanket, CO2 cylinders etc</t>
  </si>
  <si>
    <t>Pick-up/drop from hotel and access at CP-Loudeac</t>
  </si>
  <si>
    <t>Notes:</t>
  </si>
  <si>
    <t>The above expenses don't include any personal shopping other than cycling related for PBP.</t>
  </si>
  <si>
    <t>Food expenses are nominal and don't cover extras like snacks, ice-cream, alcohol, French pastries etc.</t>
  </si>
  <si>
    <t>Sightseeing (Louvre museum, Eiffel Tower, Versailles Palace, Bus tours etc)</t>
  </si>
  <si>
    <t>Reflective vest (official PBP) is included in the registration cost and mandatory. Event jersey is optional and extra payable EUR 32.</t>
  </si>
  <si>
    <t>Street food meal would be EUR 5-7, fast food like McDonald's would be 7-10 and dine-in meal would be 10-15 per person. Gelato / ice-cream is typically EUR 2-3.</t>
  </si>
  <si>
    <t>I paid 5 EUR for a bed at Loudeac to sleep for 2 hours</t>
  </si>
  <si>
    <t>18 to 21/08</t>
  </si>
  <si>
    <t>Having to checkout from AirBnB and drop-off our luggage/bike boxes at the BagBnB location on the morning of PBP flag-off was extremely inconvenient and hectic. I recommend booking AirBnB for full 14 days and leaving your luggage in the room.</t>
  </si>
  <si>
    <t>Basic electronics like chargers, EU plugs, battery banks are not covered. It is presumed you already have these and won't buy specially for PBP.</t>
  </si>
  <si>
    <t>Other misc. cycling items (water bottles, energy bars, gels, new chain/bearings)</t>
  </si>
  <si>
    <t>PBP 2019 Budget</t>
  </si>
  <si>
    <t>Particulars</t>
  </si>
  <si>
    <t>PBP Pre-registration &amp; Registration</t>
  </si>
  <si>
    <t>120 Euros</t>
  </si>
  <si>
    <t>Flight tickets round trip</t>
  </si>
  <si>
    <t>includes extra weight charges</t>
  </si>
  <si>
    <t>France Schengen Visa</t>
  </si>
  <si>
    <t>Travel Insurance</t>
  </si>
  <si>
    <t>PBP paid services</t>
  </si>
  <si>
    <t>150e for bag drop, food, sleep during the ride</t>
  </si>
  <si>
    <t>Hotel stay (2 weeks)</t>
  </si>
  <si>
    <t>50e/day before &amp; after PBP</t>
  </si>
  <si>
    <t>Food (3 weeks)</t>
  </si>
  <si>
    <t>30e/day</t>
  </si>
  <si>
    <t>Local travel</t>
  </si>
  <si>
    <t>10e/day for bus, metro, train, uber</t>
  </si>
  <si>
    <t>Sightseeing</t>
  </si>
  <si>
    <t>100e for museums, tours, etc.</t>
  </si>
  <si>
    <t>Internation SIM or int'l roaming plan</t>
  </si>
  <si>
    <t>for calls &amp; data</t>
  </si>
  <si>
    <t>Misc. expenses</t>
  </si>
  <si>
    <t>TOTAL</t>
  </si>
  <si>
    <t>I went for additional 2 weeks of travel in South France, Italy and Germany for which costs are not included in the estimation.</t>
  </si>
  <si>
    <t>110 Euros for 2 persons, large van for 2 bike boxes</t>
  </si>
  <si>
    <t>August is summer holidays time in France so most locals are off on holiday. Most shops and services will be closed on Sundays and public holidays. But tourist hubs in towns and cities will be lively and active.</t>
  </si>
  <si>
    <t>Traveling from Hotel to Airport in metro in Paris with a giant bike box was incredibly inconvenient and painful during rush hour and I got a lot of stink eye from the locals. Uber will cost you but will be much more convenient.</t>
  </si>
  <si>
    <t>Buying excess luggage online in advance on the airline's official site will typically save you 15% to 20%. Luggage allowance for economy tickets will be too less to include weight of your bike box.</t>
  </si>
  <si>
    <t>Misc. local uber, train and bus travel for local shopping, sightseeing etc</t>
  </si>
  <si>
    <t>Endura Leg Warmers / Arm Warmers / Overshoes</t>
  </si>
  <si>
    <t>Vodafone Int'l Roaming Postpaid Plan (28 days)</t>
  </si>
  <si>
    <t xml:space="preserve"> 14 days plan available for 4,000</t>
  </si>
  <si>
    <t>Gore Cycling Tights (full length pants)</t>
  </si>
  <si>
    <t>BagBnB (Bike box storage for 5 days during PBP)</t>
  </si>
  <si>
    <t>50 Euros for 2 persons / 2 bike boxes</t>
  </si>
  <si>
    <t>A typical café stop at a chain like PAUL would be about EUR 5 for a coffee and pastry / croissant. A sandwich (similar to 6" sub) at PAUL will be EUR 5.</t>
  </si>
  <si>
    <t>Sightseeing cost estimate does not include "guided" tours. Personal tour guide or digital audio guides will cost extra.</t>
  </si>
  <si>
    <t>Technical apparel and special equipment</t>
  </si>
  <si>
    <t>specific for PBP</t>
  </si>
  <si>
    <t>Endura Rain Jacket</t>
  </si>
  <si>
    <t>Generic Winter Cycling Gloves (waterproof &amp; windproof)</t>
  </si>
  <si>
    <t>Bike box (new)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</si>
</sst>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7" x14ac:knownFonts="1">
    <font>
      <sz val="12"/>
      <color theme="1"/>
      <name val="Calibri"/>
      <family val="2"/>
      <scheme val="minor"/>
    </font>
    <font>
      <sz val="12"/>
      <color rgb="FF000000"/>
      <name val="Calibri"/>
      <family val="2"/>
      <scheme val="minor"/>
    </font>
    <font>
      <sz val="12"/>
      <color theme="1"/>
      <name val="Calibri"/>
      <family val="2"/>
      <scheme val="minor"/>
    </font>
    <font>
      <b/>
      <sz val="12"/>
      <color theme="1"/>
      <name val="Calibri"/>
      <family val="2"/>
      <scheme val="minor"/>
    </font>
    <font>
      <b/>
      <sz val="12"/>
      <color rgb="FF000000"/>
      <name val="Calibri"/>
      <family val="2"/>
      <scheme val="minor"/>
    </font>
    <font>
      <b/>
      <u/>
      <sz val="12"/>
      <color theme="1"/>
      <name val="Calibri"/>
      <family val="2"/>
      <scheme val="minor"/>
    </font>
    <font>
      <u/>
      <sz val="12"/>
      <color theme="1"/>
      <name val="Calibri"/>
      <family val="2"/>
      <scheme val="minor"/>
    </font>
  </fonts>
  <fills count="3">
    <fill>
      <patternFill patternType="none"/>
    </fill>
    <fill>
      <patternFill patternType="gray125"/>
    </fill>
    <fill>
      <patternFill patternType="solid">
        <fgColor rgb="FFD0CECE"/>
        <bgColor rgb="FF000000"/>
      </patternFill>
    </fill>
  </fills>
  <borders count="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43" fontId="2" fillId="0" borderId="0" applyFont="0" applyFill="0" applyBorder="0" applyAlignment="0" applyProtection="0"/>
  </cellStyleXfs>
  <cellXfs count="29">
    <xf numFmtId="0" fontId="0" fillId="0" borderId="0" xfId="0"/>
    <xf numFmtId="0" fontId="1" fillId="2" borderId="1" xfId="0" applyFont="1" applyFill="1" applyBorder="1" applyAlignment="1">
      <alignment horizontal="center"/>
    </xf>
    <xf numFmtId="0" fontId="1" fillId="2" borderId="2" xfId="0" applyFont="1" applyFill="1" applyBorder="1" applyAlignment="1">
      <alignment horizontal="center"/>
    </xf>
    <xf numFmtId="0" fontId="1" fillId="2" borderId="2" xfId="0" applyFont="1" applyFill="1" applyBorder="1"/>
    <xf numFmtId="0" fontId="1" fillId="0" borderId="1" xfId="0" applyFont="1" applyFill="1" applyBorder="1" applyAlignment="1">
      <alignment horizontal="center"/>
    </xf>
    <xf numFmtId="0" fontId="0" fillId="0" borderId="1" xfId="0" applyBorder="1"/>
    <xf numFmtId="0" fontId="1" fillId="0" borderId="1" xfId="0" applyFont="1" applyFill="1" applyBorder="1"/>
    <xf numFmtId="43" fontId="0" fillId="0" borderId="1" xfId="1" applyFont="1" applyBorder="1"/>
    <xf numFmtId="43" fontId="1" fillId="0" borderId="1" xfId="1" applyFont="1" applyFill="1" applyBorder="1"/>
    <xf numFmtId="0" fontId="1" fillId="0" borderId="1" xfId="0" applyFont="1" applyBorder="1" applyAlignment="1">
      <alignment horizontal="center"/>
    </xf>
    <xf numFmtId="14" fontId="1" fillId="0" borderId="1" xfId="0" applyNumberFormat="1" applyFont="1" applyBorder="1" applyAlignment="1">
      <alignment horizontal="center"/>
    </xf>
    <xf numFmtId="0" fontId="1" fillId="0" borderId="1" xfId="0" applyFont="1" applyBorder="1"/>
    <xf numFmtId="43" fontId="1" fillId="0" borderId="1" xfId="1" applyFont="1" applyBorder="1"/>
    <xf numFmtId="0" fontId="1" fillId="0" borderId="1" xfId="0" applyFont="1" applyBorder="1" applyAlignment="1">
      <alignment horizontal="center" wrapText="1"/>
    </xf>
    <xf numFmtId="14" fontId="1" fillId="0" borderId="1" xfId="0" applyNumberFormat="1" applyFont="1" applyBorder="1" applyAlignment="1">
      <alignment horizontal="center" wrapText="1"/>
    </xf>
    <xf numFmtId="0" fontId="1" fillId="0" borderId="1" xfId="0" applyFont="1" applyBorder="1" applyAlignment="1">
      <alignment wrapText="1"/>
    </xf>
    <xf numFmtId="43" fontId="1" fillId="0" borderId="1" xfId="1" applyFont="1" applyBorder="1" applyAlignment="1">
      <alignment wrapText="1"/>
    </xf>
    <xf numFmtId="14" fontId="0" fillId="0" borderId="1" xfId="0" applyNumberFormat="1" applyBorder="1" applyAlignment="1">
      <alignment horizontal="center"/>
    </xf>
    <xf numFmtId="0" fontId="0" fillId="0" borderId="1" xfId="0" applyFill="1" applyBorder="1"/>
    <xf numFmtId="43" fontId="0" fillId="0" borderId="1" xfId="0" applyNumberFormat="1" applyBorder="1"/>
    <xf numFmtId="0" fontId="4" fillId="0" borderId="1" xfId="0" applyFont="1" applyFill="1" applyBorder="1"/>
    <xf numFmtId="43" fontId="3" fillId="0" borderId="1" xfId="0" applyNumberFormat="1" applyFont="1" applyBorder="1"/>
    <xf numFmtId="43" fontId="1" fillId="0" borderId="1" xfId="0" applyNumberFormat="1" applyFont="1" applyBorder="1" applyAlignment="1">
      <alignment horizontal="left"/>
    </xf>
    <xf numFmtId="0" fontId="3" fillId="0" borderId="0" xfId="0" applyFont="1"/>
    <xf numFmtId="0" fontId="5" fillId="0" borderId="0" xfId="0" applyFont="1"/>
    <xf numFmtId="0" fontId="6" fillId="0" borderId="0" xfId="0" applyFont="1"/>
    <xf numFmtId="0" fontId="0" fillId="0" borderId="1" xfId="0" applyBorder="1" applyAlignment="1">
      <alignment horizontal="center"/>
    </xf>
    <xf numFmtId="0" fontId="3" fillId="0" borderId="1" xfId="0" applyFont="1" applyBorder="1"/>
    <xf numFmtId="43" fontId="3" fillId="0" borderId="1" xfId="1" applyFont="1" applyBorder="1"/>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68678F-48AF-924A-86D8-BFA39D417ED8}">
  <dimension ref="A1:F46"/>
  <sheetViews>
    <sheetView tabSelected="1" workbookViewId="0">
      <selection activeCell="F25" sqref="F25"/>
    </sheetView>
  </sheetViews>
  <sheetFormatPr baseColWidth="10" defaultRowHeight="16" x14ac:dyDescent="0.2"/>
  <cols>
    <col min="3" max="3" width="68.5" bestFit="1" customWidth="1"/>
    <col min="4" max="4" width="12.5" bestFit="1" customWidth="1"/>
    <col min="5" max="5" width="13" bestFit="1" customWidth="1"/>
    <col min="6" max="6" width="51.6640625" bestFit="1" customWidth="1"/>
  </cols>
  <sheetData>
    <row r="1" spans="1:6" x14ac:dyDescent="0.2">
      <c r="A1" s="24" t="s">
        <v>26</v>
      </c>
    </row>
    <row r="3" spans="1:6" x14ac:dyDescent="0.2">
      <c r="A3" s="1" t="s">
        <v>0</v>
      </c>
      <c r="B3" s="2" t="s">
        <v>1</v>
      </c>
      <c r="C3" s="3" t="s">
        <v>2</v>
      </c>
      <c r="D3" s="3" t="s">
        <v>3</v>
      </c>
      <c r="E3" s="3" t="s">
        <v>4</v>
      </c>
      <c r="F3" s="3" t="s">
        <v>5</v>
      </c>
    </row>
    <row r="4" spans="1:6" x14ac:dyDescent="0.2">
      <c r="A4" s="9">
        <v>1</v>
      </c>
      <c r="B4" s="10">
        <v>43616</v>
      </c>
      <c r="C4" s="11" t="s">
        <v>6</v>
      </c>
      <c r="D4" s="12"/>
      <c r="E4" s="12">
        <v>167</v>
      </c>
      <c r="F4" s="11" t="s">
        <v>33</v>
      </c>
    </row>
    <row r="5" spans="1:6" ht="17" x14ac:dyDescent="0.2">
      <c r="A5" s="13">
        <v>2</v>
      </c>
      <c r="B5" s="14">
        <v>43566</v>
      </c>
      <c r="C5" s="15" t="s">
        <v>7</v>
      </c>
      <c r="D5" s="16">
        <v>49319</v>
      </c>
      <c r="E5" s="16"/>
      <c r="F5" s="15"/>
    </row>
    <row r="6" spans="1:6" x14ac:dyDescent="0.2">
      <c r="A6" s="9">
        <v>3</v>
      </c>
      <c r="B6" s="10">
        <v>43686</v>
      </c>
      <c r="C6" s="11" t="s">
        <v>8</v>
      </c>
      <c r="D6" s="12">
        <v>5600</v>
      </c>
      <c r="E6" s="12"/>
      <c r="F6" s="11"/>
    </row>
    <row r="7" spans="1:6" x14ac:dyDescent="0.2">
      <c r="A7" s="9">
        <v>4</v>
      </c>
      <c r="B7" s="10">
        <v>43686</v>
      </c>
      <c r="C7" s="11" t="s">
        <v>9</v>
      </c>
      <c r="D7" s="12">
        <v>5600</v>
      </c>
      <c r="E7" s="12"/>
      <c r="F7" s="11"/>
    </row>
    <row r="8" spans="1:6" x14ac:dyDescent="0.2">
      <c r="A8" s="9">
        <v>5</v>
      </c>
      <c r="B8" s="10">
        <v>43717</v>
      </c>
      <c r="C8" s="11" t="s">
        <v>10</v>
      </c>
      <c r="D8" s="12">
        <v>9068</v>
      </c>
      <c r="E8" s="12"/>
      <c r="F8" s="11"/>
    </row>
    <row r="9" spans="1:6" x14ac:dyDescent="0.2">
      <c r="A9" s="9">
        <v>6</v>
      </c>
      <c r="B9" s="10">
        <v>43656</v>
      </c>
      <c r="C9" s="11" t="s">
        <v>11</v>
      </c>
      <c r="D9" s="12"/>
      <c r="E9" s="12">
        <v>60</v>
      </c>
      <c r="F9" s="15"/>
    </row>
    <row r="10" spans="1:6" x14ac:dyDescent="0.2">
      <c r="A10" s="13">
        <v>7</v>
      </c>
      <c r="B10" s="10">
        <v>43633</v>
      </c>
      <c r="C10" s="11" t="s">
        <v>12</v>
      </c>
      <c r="D10" s="12">
        <v>2046</v>
      </c>
      <c r="E10" s="12"/>
      <c r="F10" s="11"/>
    </row>
    <row r="11" spans="1:6" x14ac:dyDescent="0.2">
      <c r="A11" s="9">
        <v>8</v>
      </c>
      <c r="B11" s="10">
        <v>43596</v>
      </c>
      <c r="C11" s="11" t="s">
        <v>13</v>
      </c>
      <c r="D11" s="12">
        <v>16069.8</v>
      </c>
      <c r="E11" s="12"/>
      <c r="F11" s="11" t="s">
        <v>14</v>
      </c>
    </row>
    <row r="12" spans="1:6" x14ac:dyDescent="0.2">
      <c r="A12" s="9">
        <v>9</v>
      </c>
      <c r="B12" s="10">
        <v>43701</v>
      </c>
      <c r="C12" s="11" t="s">
        <v>15</v>
      </c>
      <c r="D12" s="12"/>
      <c r="E12" s="12">
        <f>176/2</f>
        <v>88</v>
      </c>
      <c r="F12" s="22" t="s">
        <v>27</v>
      </c>
    </row>
    <row r="13" spans="1:6" x14ac:dyDescent="0.2">
      <c r="A13" s="4">
        <v>10</v>
      </c>
      <c r="B13" s="17">
        <v>43692</v>
      </c>
      <c r="C13" s="6" t="s">
        <v>19</v>
      </c>
      <c r="D13" s="7"/>
      <c r="E13" s="7">
        <v>60</v>
      </c>
      <c r="F13" s="5" t="s">
        <v>36</v>
      </c>
    </row>
    <row r="14" spans="1:6" x14ac:dyDescent="0.2">
      <c r="A14" s="4">
        <v>11</v>
      </c>
      <c r="B14" s="17">
        <v>43695</v>
      </c>
      <c r="C14" s="6" t="s">
        <v>80</v>
      </c>
      <c r="D14" s="7"/>
      <c r="E14" s="7">
        <v>25</v>
      </c>
      <c r="F14" s="5" t="s">
        <v>81</v>
      </c>
    </row>
    <row r="15" spans="1:6" x14ac:dyDescent="0.2">
      <c r="A15" s="4">
        <v>12</v>
      </c>
      <c r="B15" s="17">
        <v>43690</v>
      </c>
      <c r="C15" s="6" t="s">
        <v>17</v>
      </c>
      <c r="D15" s="7"/>
      <c r="E15" s="8">
        <v>55</v>
      </c>
      <c r="F15" s="5" t="s">
        <v>18</v>
      </c>
    </row>
    <row r="16" spans="1:6" x14ac:dyDescent="0.2">
      <c r="A16" s="4">
        <v>13</v>
      </c>
      <c r="B16" s="17">
        <v>43694</v>
      </c>
      <c r="C16" s="6" t="s">
        <v>79</v>
      </c>
      <c r="D16" s="7"/>
      <c r="E16" s="8">
        <v>80</v>
      </c>
      <c r="F16" s="5" t="s">
        <v>18</v>
      </c>
    </row>
    <row r="17" spans="1:6" x14ac:dyDescent="0.2">
      <c r="A17" s="4">
        <v>14</v>
      </c>
      <c r="B17" s="17">
        <v>43694</v>
      </c>
      <c r="C17" s="6" t="s">
        <v>87</v>
      </c>
      <c r="D17" s="7"/>
      <c r="E17" s="8">
        <v>25</v>
      </c>
      <c r="F17" s="5" t="s">
        <v>18</v>
      </c>
    </row>
    <row r="18" spans="1:6" x14ac:dyDescent="0.2">
      <c r="A18" s="4">
        <v>15</v>
      </c>
      <c r="B18" s="17">
        <v>43666</v>
      </c>
      <c r="C18" s="6" t="s">
        <v>86</v>
      </c>
      <c r="D18" s="7">
        <v>7000</v>
      </c>
      <c r="E18" s="8"/>
      <c r="F18" s="5" t="s">
        <v>18</v>
      </c>
    </row>
    <row r="19" spans="1:6" x14ac:dyDescent="0.2">
      <c r="A19" s="4">
        <v>16</v>
      </c>
      <c r="B19" s="17">
        <v>43671</v>
      </c>
      <c r="C19" s="6" t="s">
        <v>76</v>
      </c>
      <c r="D19" s="7">
        <v>5000</v>
      </c>
      <c r="E19" s="7"/>
      <c r="F19" s="5" t="s">
        <v>18</v>
      </c>
    </row>
    <row r="20" spans="1:6" x14ac:dyDescent="0.2">
      <c r="A20" s="4">
        <v>17</v>
      </c>
      <c r="B20" s="17">
        <v>43690</v>
      </c>
      <c r="C20" s="6" t="s">
        <v>47</v>
      </c>
      <c r="D20" s="7">
        <v>10000</v>
      </c>
      <c r="E20" s="7">
        <v>150</v>
      </c>
      <c r="F20" s="5" t="s">
        <v>35</v>
      </c>
    </row>
    <row r="21" spans="1:6" x14ac:dyDescent="0.2">
      <c r="A21" s="4">
        <v>18</v>
      </c>
      <c r="B21" s="5" t="s">
        <v>44</v>
      </c>
      <c r="C21" s="6" t="s">
        <v>32</v>
      </c>
      <c r="D21" s="7"/>
      <c r="E21" s="7">
        <v>160</v>
      </c>
      <c r="F21" s="5" t="s">
        <v>43</v>
      </c>
    </row>
    <row r="22" spans="1:6" x14ac:dyDescent="0.2">
      <c r="A22" s="4">
        <v>19</v>
      </c>
      <c r="B22" s="17">
        <v>43689</v>
      </c>
      <c r="C22" s="6" t="s">
        <v>20</v>
      </c>
      <c r="D22" s="7"/>
      <c r="E22" s="8">
        <v>55</v>
      </c>
      <c r="F22" s="18" t="s">
        <v>71</v>
      </c>
    </row>
    <row r="23" spans="1:6" x14ac:dyDescent="0.2">
      <c r="A23" s="4">
        <v>20</v>
      </c>
      <c r="B23" s="17">
        <v>43689</v>
      </c>
      <c r="C23" s="6" t="s">
        <v>21</v>
      </c>
      <c r="D23" s="7">
        <v>807</v>
      </c>
      <c r="E23" s="7"/>
      <c r="F23" s="5"/>
    </row>
    <row r="24" spans="1:6" x14ac:dyDescent="0.2">
      <c r="A24" s="4">
        <v>21</v>
      </c>
      <c r="B24" s="17">
        <v>43661</v>
      </c>
      <c r="C24" s="6" t="s">
        <v>88</v>
      </c>
      <c r="D24" s="7">
        <v>8000</v>
      </c>
      <c r="E24" s="7"/>
      <c r="F24" s="5"/>
    </row>
    <row r="25" spans="1:6" x14ac:dyDescent="0.2">
      <c r="A25" s="4">
        <v>22</v>
      </c>
      <c r="B25" s="5"/>
      <c r="C25" s="6" t="s">
        <v>75</v>
      </c>
      <c r="D25" s="7"/>
      <c r="E25" s="8">
        <v>100</v>
      </c>
      <c r="F25" s="5"/>
    </row>
    <row r="26" spans="1:6" x14ac:dyDescent="0.2">
      <c r="A26" s="4">
        <v>23</v>
      </c>
      <c r="B26" s="5"/>
      <c r="C26" s="6" t="s">
        <v>22</v>
      </c>
      <c r="D26" s="7"/>
      <c r="E26" s="7">
        <f>10*2*10</f>
        <v>200</v>
      </c>
      <c r="F26" s="5" t="s">
        <v>30</v>
      </c>
    </row>
    <row r="27" spans="1:6" x14ac:dyDescent="0.2">
      <c r="A27" s="4">
        <v>24</v>
      </c>
      <c r="B27" s="5"/>
      <c r="C27" s="6" t="s">
        <v>23</v>
      </c>
      <c r="D27" s="7"/>
      <c r="E27" s="7">
        <f>5*7</f>
        <v>35</v>
      </c>
      <c r="F27" s="5" t="s">
        <v>31</v>
      </c>
    </row>
    <row r="28" spans="1:6" x14ac:dyDescent="0.2">
      <c r="A28" s="4">
        <v>25</v>
      </c>
      <c r="B28" s="5"/>
      <c r="C28" s="6" t="s">
        <v>40</v>
      </c>
      <c r="D28" s="5"/>
      <c r="E28" s="7">
        <v>100</v>
      </c>
      <c r="F28" s="5" t="s">
        <v>34</v>
      </c>
    </row>
    <row r="29" spans="1:6" x14ac:dyDescent="0.2">
      <c r="A29" s="4">
        <v>26</v>
      </c>
      <c r="B29" s="5"/>
      <c r="C29" s="6" t="s">
        <v>77</v>
      </c>
      <c r="D29" s="7">
        <v>6000</v>
      </c>
      <c r="E29" s="7"/>
      <c r="F29" s="5" t="s">
        <v>78</v>
      </c>
    </row>
    <row r="30" spans="1:6" x14ac:dyDescent="0.2">
      <c r="A30" s="4">
        <v>27</v>
      </c>
      <c r="B30" s="5"/>
      <c r="C30" s="6" t="s">
        <v>24</v>
      </c>
      <c r="D30" s="21">
        <f>SUM(D4:D29)</f>
        <v>124509.8</v>
      </c>
      <c r="E30" s="21">
        <f>SUM(E4:E28)</f>
        <v>1360</v>
      </c>
      <c r="F30" s="5"/>
    </row>
    <row r="31" spans="1:6" x14ac:dyDescent="0.2">
      <c r="A31" s="4">
        <v>28</v>
      </c>
      <c r="B31" s="5"/>
      <c r="C31" s="6" t="s">
        <v>29</v>
      </c>
      <c r="D31" s="19">
        <f>E30*80</f>
        <v>108800</v>
      </c>
      <c r="E31" s="5"/>
      <c r="F31" s="5" t="s">
        <v>28</v>
      </c>
    </row>
    <row r="32" spans="1:6" x14ac:dyDescent="0.2">
      <c r="A32" s="4">
        <v>29</v>
      </c>
      <c r="B32" s="5"/>
      <c r="C32" s="20" t="s">
        <v>25</v>
      </c>
      <c r="D32" s="21">
        <f>D30+D31</f>
        <v>233309.8</v>
      </c>
      <c r="E32" s="5"/>
      <c r="F32" s="5"/>
    </row>
    <row r="34" spans="1:1" x14ac:dyDescent="0.2">
      <c r="A34" s="25" t="s">
        <v>37</v>
      </c>
    </row>
    <row r="35" spans="1:1" x14ac:dyDescent="0.2">
      <c r="A35" t="s">
        <v>38</v>
      </c>
    </row>
    <row r="36" spans="1:1" x14ac:dyDescent="0.2">
      <c r="A36" t="s">
        <v>39</v>
      </c>
    </row>
    <row r="37" spans="1:1" x14ac:dyDescent="0.2">
      <c r="A37" t="s">
        <v>42</v>
      </c>
    </row>
    <row r="38" spans="1:1" x14ac:dyDescent="0.2">
      <c r="A38" t="s">
        <v>82</v>
      </c>
    </row>
    <row r="39" spans="1:1" x14ac:dyDescent="0.2">
      <c r="A39" t="s">
        <v>46</v>
      </c>
    </row>
    <row r="40" spans="1:1" x14ac:dyDescent="0.2">
      <c r="A40" t="s">
        <v>41</v>
      </c>
    </row>
    <row r="41" spans="1:1" x14ac:dyDescent="0.2">
      <c r="A41" t="s">
        <v>45</v>
      </c>
    </row>
    <row r="42" spans="1:1" x14ac:dyDescent="0.2">
      <c r="A42" t="s">
        <v>83</v>
      </c>
    </row>
    <row r="43" spans="1:1" x14ac:dyDescent="0.2">
      <c r="A43" t="s">
        <v>70</v>
      </c>
    </row>
    <row r="44" spans="1:1" x14ac:dyDescent="0.2">
      <c r="A44" t="s">
        <v>73</v>
      </c>
    </row>
    <row r="45" spans="1:1" x14ac:dyDescent="0.2">
      <c r="A45" t="s">
        <v>72</v>
      </c>
    </row>
    <row r="46" spans="1:1" x14ac:dyDescent="0.2">
      <c r="A46" t="s">
        <v>74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3EEBDE-8678-2E4D-ADC6-0E8BB303F985}">
  <dimension ref="A1:D16"/>
  <sheetViews>
    <sheetView workbookViewId="0">
      <selection activeCell="D23" sqref="D23"/>
    </sheetView>
  </sheetViews>
  <sheetFormatPr baseColWidth="10" defaultRowHeight="16" x14ac:dyDescent="0.2"/>
  <cols>
    <col min="2" max="2" width="35.1640625" bestFit="1" customWidth="1"/>
    <col min="3" max="3" width="12.5" bestFit="1" customWidth="1"/>
    <col min="4" max="4" width="39" bestFit="1" customWidth="1"/>
  </cols>
  <sheetData>
    <row r="1" spans="1:4" x14ac:dyDescent="0.2">
      <c r="A1" s="23" t="s">
        <v>48</v>
      </c>
    </row>
    <row r="3" spans="1:4" x14ac:dyDescent="0.2">
      <c r="A3" s="26" t="s">
        <v>0</v>
      </c>
      <c r="B3" s="5" t="s">
        <v>49</v>
      </c>
      <c r="C3" s="5" t="s">
        <v>3</v>
      </c>
      <c r="D3" s="5" t="s">
        <v>5</v>
      </c>
    </row>
    <row r="4" spans="1:4" x14ac:dyDescent="0.2">
      <c r="A4" s="26">
        <v>1</v>
      </c>
      <c r="B4" s="5" t="s">
        <v>50</v>
      </c>
      <c r="C4" s="7">
        <f>TRUNC(120/0.0126)</f>
        <v>9523</v>
      </c>
      <c r="D4" s="5" t="s">
        <v>51</v>
      </c>
    </row>
    <row r="5" spans="1:4" x14ac:dyDescent="0.2">
      <c r="A5" s="26">
        <v>2</v>
      </c>
      <c r="B5" s="5" t="s">
        <v>52</v>
      </c>
      <c r="C5" s="7">
        <v>50000</v>
      </c>
      <c r="D5" s="5" t="s">
        <v>53</v>
      </c>
    </row>
    <row r="6" spans="1:4" x14ac:dyDescent="0.2">
      <c r="A6" s="26">
        <v>3</v>
      </c>
      <c r="B6" s="5" t="s">
        <v>54</v>
      </c>
      <c r="C6" s="7">
        <f>TRUNC(60/0.0126)</f>
        <v>4761</v>
      </c>
      <c r="D6" s="5" t="s">
        <v>16</v>
      </c>
    </row>
    <row r="7" spans="1:4" x14ac:dyDescent="0.2">
      <c r="A7" s="26">
        <v>4</v>
      </c>
      <c r="B7" s="5" t="s">
        <v>55</v>
      </c>
      <c r="C7" s="7">
        <v>3500</v>
      </c>
      <c r="D7" s="5"/>
    </row>
    <row r="8" spans="1:4" x14ac:dyDescent="0.2">
      <c r="A8" s="26">
        <v>5</v>
      </c>
      <c r="B8" s="5" t="s">
        <v>56</v>
      </c>
      <c r="C8" s="7">
        <f>TRUNC(150/0.0126)</f>
        <v>11904</v>
      </c>
      <c r="D8" s="5" t="s">
        <v>57</v>
      </c>
    </row>
    <row r="9" spans="1:4" x14ac:dyDescent="0.2">
      <c r="A9" s="26">
        <v>6</v>
      </c>
      <c r="B9" s="5" t="s">
        <v>58</v>
      </c>
      <c r="C9" s="7">
        <f>TRUNC(50/0.0126)*14</f>
        <v>55552</v>
      </c>
      <c r="D9" s="5" t="s">
        <v>59</v>
      </c>
    </row>
    <row r="10" spans="1:4" x14ac:dyDescent="0.2">
      <c r="A10" s="26">
        <v>7</v>
      </c>
      <c r="B10" s="5" t="s">
        <v>60</v>
      </c>
      <c r="C10" s="7">
        <f>TRUNC(30/0.0126)*21</f>
        <v>49980</v>
      </c>
      <c r="D10" s="5" t="s">
        <v>61</v>
      </c>
    </row>
    <row r="11" spans="1:4" x14ac:dyDescent="0.2">
      <c r="A11" s="26">
        <v>8</v>
      </c>
      <c r="B11" s="5" t="s">
        <v>62</v>
      </c>
      <c r="C11" s="7">
        <f>TRUNC(10/0.0126)*14</f>
        <v>11102</v>
      </c>
      <c r="D11" s="5" t="s">
        <v>63</v>
      </c>
    </row>
    <row r="12" spans="1:4" x14ac:dyDescent="0.2">
      <c r="A12" s="26">
        <v>9</v>
      </c>
      <c r="B12" s="5" t="s">
        <v>84</v>
      </c>
      <c r="C12" s="7">
        <v>25000</v>
      </c>
      <c r="D12" s="5" t="s">
        <v>85</v>
      </c>
    </row>
    <row r="13" spans="1:4" x14ac:dyDescent="0.2">
      <c r="A13" s="26">
        <v>10</v>
      </c>
      <c r="B13" s="5" t="s">
        <v>64</v>
      </c>
      <c r="C13" s="7">
        <f>TRUNC(100/0.0126)</f>
        <v>7936</v>
      </c>
      <c r="D13" s="5" t="s">
        <v>65</v>
      </c>
    </row>
    <row r="14" spans="1:4" x14ac:dyDescent="0.2">
      <c r="A14" s="26">
        <v>11</v>
      </c>
      <c r="B14" s="5" t="s">
        <v>66</v>
      </c>
      <c r="C14" s="7">
        <v>6000</v>
      </c>
      <c r="D14" s="5" t="s">
        <v>67</v>
      </c>
    </row>
    <row r="15" spans="1:4" x14ac:dyDescent="0.2">
      <c r="A15" s="26">
        <v>12</v>
      </c>
      <c r="B15" s="5" t="s">
        <v>68</v>
      </c>
      <c r="C15" s="7">
        <v>10000</v>
      </c>
      <c r="D15" s="5"/>
    </row>
    <row r="16" spans="1:4" x14ac:dyDescent="0.2">
      <c r="A16" s="26">
        <v>13</v>
      </c>
      <c r="B16" s="27" t="s">
        <v>69</v>
      </c>
      <c r="C16" s="28">
        <f>SUM(C4:C15)</f>
        <v>245258</v>
      </c>
      <c r="D16" s="5"/>
    </row>
  </sheetData>
  <pageMargins left="0.7" right="0.7" top="0.75" bottom="0.75" header="0.3" footer="0.3"/>
  <pageSetup paperSize="9"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Actual</vt:lpstr>
      <vt:lpstr>Budget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 R. Vishal</dc:creator>
  <cp:keywords/>
  <dc:description/>
  <cp:lastModifiedBy>N. R. Vishal</cp:lastModifiedBy>
  <dcterms:created xsi:type="dcterms:W3CDTF">2022-04-14T12:05:47Z</dcterms:created>
  <dcterms:modified xsi:type="dcterms:W3CDTF">2022-08-20T09:08:55Z</dcterms:modified>
  <cp:category/>
</cp:coreProperties>
</file>