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onna/Documents/Tim/cycling/rides and routes/Paris-Brest-Paris/"/>
    </mc:Choice>
  </mc:AlternateContent>
  <xr:revisionPtr revIDLastSave="0" documentId="13_ncr:1_{742B294E-E15A-2C4F-A75D-426BE97C515C}" xr6:coauthVersionLast="43" xr6:coauthVersionMax="43" xr10:uidLastSave="{00000000-0000-0000-0000-000000000000}"/>
  <workbookProtection lockStructure="1"/>
  <bookViews>
    <workbookView xWindow="6820" yWindow="1380" windowWidth="23320" windowHeight="23760" activeTab="1" xr2:uid="{FEC4D994-2CCD-2243-90D1-5F1BC3647419}"/>
  </bookViews>
  <sheets>
    <sheet name="Planner" sheetId="1" r:id="rId1"/>
    <sheet name="Plan Chart" sheetId="3" r:id="rId2"/>
    <sheet name="Rider Instructions" sheetId="9" r:id="rId3"/>
    <sheet name="Organizer Instruction" sheetId="5" r:id="rId4"/>
    <sheet name="Group start times" sheetId="10" state="hidden" r:id="rId5"/>
    <sheet name="CtrlTiming" sheetId="12" state="hidden" r:id="rId6"/>
    <sheet name="Plan Chart Data" sheetId="2" state="hidden" r:id="rId7"/>
  </sheets>
  <definedNames>
    <definedName name="_xlnm.Print_Area" localSheetId="5">CtrlTiming!$A:$M</definedName>
    <definedName name="_xlnm.Print_Area" localSheetId="0">Planner!$A:$W</definedName>
    <definedName name="_xlnm.Print_Area" localSheetId="2">'Rider Instructions'!$A:$B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2" l="1"/>
  <c r="F30" i="1" l="1"/>
  <c r="G8" i="12"/>
  <c r="G9" i="12"/>
  <c r="G12" i="12"/>
  <c r="G13" i="12"/>
  <c r="G16" i="12"/>
  <c r="G17" i="12"/>
  <c r="G20" i="12"/>
  <c r="G21" i="12"/>
  <c r="G5" i="12"/>
  <c r="F7" i="12"/>
  <c r="F8" i="12"/>
  <c r="F11" i="12"/>
  <c r="F12" i="12"/>
  <c r="F15" i="12"/>
  <c r="F16" i="12"/>
  <c r="F19" i="12"/>
  <c r="F20" i="12"/>
  <c r="F23" i="12"/>
  <c r="F4" i="12"/>
  <c r="G4" i="12" s="1"/>
  <c r="J34" i="12"/>
  <c r="G6" i="12" s="1"/>
  <c r="F34" i="12"/>
  <c r="D4" i="12" s="1"/>
  <c r="E4" i="12" s="1"/>
  <c r="B34" i="12"/>
  <c r="B4" i="12" s="1"/>
  <c r="C4" i="12" s="1"/>
  <c r="C6" i="12"/>
  <c r="C11" i="12"/>
  <c r="C13" i="12"/>
  <c r="C17" i="12"/>
  <c r="C18" i="12"/>
  <c r="C22" i="12"/>
  <c r="C23" i="12"/>
  <c r="A5" i="12"/>
  <c r="C5" i="12"/>
  <c r="B7" i="12"/>
  <c r="B11" i="12"/>
  <c r="B12" i="12"/>
  <c r="B16" i="12"/>
  <c r="B17" i="12"/>
  <c r="B21" i="12"/>
  <c r="B23" i="12"/>
  <c r="B20" i="12" l="1"/>
  <c r="B15" i="12"/>
  <c r="B9" i="12"/>
  <c r="B5" i="12"/>
  <c r="C21" i="12"/>
  <c r="C15" i="12"/>
  <c r="C10" i="12"/>
  <c r="F22" i="12"/>
  <c r="F18" i="12"/>
  <c r="F14" i="12"/>
  <c r="F10" i="12"/>
  <c r="F6" i="12"/>
  <c r="G23" i="12"/>
  <c r="G19" i="12"/>
  <c r="G15" i="12"/>
  <c r="G11" i="12"/>
  <c r="G7" i="12"/>
  <c r="B19" i="12"/>
  <c r="B13" i="12"/>
  <c r="B8" i="12"/>
  <c r="C19" i="12"/>
  <c r="C14" i="12"/>
  <c r="C7" i="12"/>
  <c r="F21" i="12"/>
  <c r="F17" i="12"/>
  <c r="F13" i="12"/>
  <c r="F9" i="12"/>
  <c r="F5" i="12"/>
  <c r="G22" i="12"/>
  <c r="G18" i="12"/>
  <c r="G14" i="12"/>
  <c r="G10" i="12"/>
  <c r="E21" i="12"/>
  <c r="E12" i="12"/>
  <c r="D16" i="12"/>
  <c r="D12" i="12"/>
  <c r="D8" i="12"/>
  <c r="E17" i="12"/>
  <c r="E9" i="12"/>
  <c r="D23" i="12"/>
  <c r="D15" i="12"/>
  <c r="D7" i="12"/>
  <c r="E20" i="12"/>
  <c r="E8" i="12"/>
  <c r="C9" i="12"/>
  <c r="D22" i="12"/>
  <c r="D14" i="12"/>
  <c r="D10" i="12"/>
  <c r="D6" i="12"/>
  <c r="E19" i="12"/>
  <c r="E15" i="12"/>
  <c r="E11" i="12"/>
  <c r="E7" i="12"/>
  <c r="D20" i="12"/>
  <c r="D19" i="12"/>
  <c r="D11" i="12"/>
  <c r="E5" i="12"/>
  <c r="E16" i="12"/>
  <c r="D18" i="12"/>
  <c r="E23" i="12"/>
  <c r="B22" i="12"/>
  <c r="B18" i="12"/>
  <c r="B14" i="12"/>
  <c r="B10" i="12"/>
  <c r="B6" i="12"/>
  <c r="C20" i="12"/>
  <c r="C16" i="12"/>
  <c r="C12" i="12"/>
  <c r="C8" i="12"/>
  <c r="D21" i="12"/>
  <c r="D17" i="12"/>
  <c r="D13" i="12"/>
  <c r="D9" i="12"/>
  <c r="D5" i="12"/>
  <c r="E22" i="12"/>
  <c r="E18" i="12"/>
  <c r="E14" i="12"/>
  <c r="E10" i="12"/>
  <c r="E6" i="12"/>
  <c r="G42" i="1" l="1"/>
  <c r="G40" i="1"/>
  <c r="G38" i="1"/>
  <c r="G36" i="1"/>
  <c r="G26" i="1"/>
  <c r="G24" i="1"/>
  <c r="G22" i="1"/>
  <c r="G20" i="1"/>
  <c r="G18" i="1"/>
  <c r="G16" i="1"/>
  <c r="G14" i="1"/>
  <c r="G12" i="1"/>
  <c r="G10" i="1"/>
  <c r="G8" i="1"/>
  <c r="J10" i="1"/>
  <c r="J12" i="1"/>
  <c r="J14" i="1"/>
  <c r="J16" i="1"/>
  <c r="J18" i="1"/>
  <c r="J20" i="1"/>
  <c r="J22" i="1"/>
  <c r="J24" i="1"/>
  <c r="J26" i="1"/>
  <c r="J28" i="1"/>
  <c r="J30" i="1"/>
  <c r="J32" i="1"/>
  <c r="J34" i="1"/>
  <c r="J36" i="1"/>
  <c r="J38" i="1"/>
  <c r="J40" i="1"/>
  <c r="J42" i="1"/>
  <c r="J44" i="1"/>
  <c r="J8" i="1"/>
  <c r="C11" i="1"/>
  <c r="C13" i="1"/>
  <c r="C15" i="1"/>
  <c r="C17" i="1"/>
  <c r="C19" i="1"/>
  <c r="C21" i="1"/>
  <c r="C23" i="1"/>
  <c r="C25" i="1"/>
  <c r="C27" i="1"/>
  <c r="C7" i="1"/>
  <c r="C9" i="1"/>
  <c r="E10" i="1"/>
  <c r="E12" i="1"/>
  <c r="E14" i="1"/>
  <c r="E16" i="1"/>
  <c r="E18" i="1"/>
  <c r="E20" i="1"/>
  <c r="E22" i="1"/>
  <c r="E24" i="1"/>
  <c r="E26" i="1"/>
  <c r="E28" i="1"/>
  <c r="E30" i="1"/>
  <c r="E32" i="1"/>
  <c r="E36" i="1"/>
  <c r="E38" i="1"/>
  <c r="E40" i="1"/>
  <c r="E42" i="1"/>
  <c r="E44" i="1"/>
  <c r="G44" i="1" s="1"/>
  <c r="E8" i="1"/>
  <c r="X45" i="1" l="1"/>
  <c r="A20" i="12" l="1"/>
  <c r="A21" i="12"/>
  <c r="A22" i="12"/>
  <c r="A23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4" i="12"/>
  <c r="F3" i="1"/>
  <c r="C3" i="10"/>
  <c r="C4" i="10" s="1"/>
  <c r="C5" i="10" s="1"/>
  <c r="C6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B3" i="10"/>
  <c r="B4" i="10" s="1"/>
  <c r="B5" i="10" s="1"/>
  <c r="B6" i="10" s="1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4" i="10" s="1"/>
  <c r="B25" i="10" s="1"/>
  <c r="B26" i="10" s="1"/>
  <c r="C24" i="10" l="1"/>
  <c r="C25" i="10" s="1"/>
  <c r="C26" i="10" s="1"/>
  <c r="C3" i="1"/>
  <c r="C4" i="1"/>
  <c r="H30" i="1"/>
  <c r="G30" i="1" s="1"/>
  <c r="F34" i="1"/>
  <c r="H32" i="1" l="1"/>
  <c r="G32" i="1" s="1"/>
  <c r="E34" i="1"/>
  <c r="G34" i="1" s="1"/>
  <c r="H34" i="1"/>
  <c r="U7" i="1"/>
  <c r="R7" i="1"/>
  <c r="W7" i="1"/>
  <c r="H28" i="1"/>
  <c r="G28" i="1" s="1"/>
  <c r="O51" i="1"/>
  <c r="O52" i="1" s="1"/>
  <c r="O53" i="1" s="1"/>
  <c r="O54" i="1" s="1"/>
  <c r="F22" i="1"/>
  <c r="F18" i="1"/>
  <c r="D9" i="1"/>
  <c r="X17" i="1"/>
  <c r="X19" i="1"/>
  <c r="X21" i="1"/>
  <c r="X23" i="1"/>
  <c r="X25" i="1"/>
  <c r="X27" i="1"/>
  <c r="X29" i="1"/>
  <c r="X31" i="1"/>
  <c r="X33" i="1"/>
  <c r="X35" i="1"/>
  <c r="X37" i="1"/>
  <c r="X39" i="1"/>
  <c r="X41" i="1"/>
  <c r="X43" i="1"/>
  <c r="S7" i="1" l="1"/>
  <c r="H20" i="1"/>
  <c r="H22" i="1"/>
  <c r="H18" i="1"/>
  <c r="H16" i="1"/>
  <c r="D11" i="1"/>
  <c r="D13" i="1"/>
  <c r="U11" i="1" l="1"/>
  <c r="W11" i="1"/>
  <c r="U9" i="1"/>
  <c r="W9" i="1"/>
  <c r="D15" i="1"/>
  <c r="U13" i="1" l="1"/>
  <c r="W13" i="1"/>
  <c r="D17" i="1"/>
  <c r="V9" i="1"/>
  <c r="T9" i="1"/>
  <c r="W15" i="1" l="1"/>
  <c r="U15" i="1"/>
  <c r="D19" i="1"/>
  <c r="X9" i="1"/>
  <c r="X11" i="1"/>
  <c r="X13" i="1"/>
  <c r="X15" i="1"/>
  <c r="X7" i="1"/>
  <c r="J11" i="2"/>
  <c r="J12" i="2" s="1"/>
  <c r="I11" i="2"/>
  <c r="I12" i="2" s="1"/>
  <c r="J9" i="2"/>
  <c r="J10" i="2" s="1"/>
  <c r="I9" i="2"/>
  <c r="I10" i="2" s="1"/>
  <c r="J7" i="2"/>
  <c r="J8" i="2" s="1"/>
  <c r="I7" i="2"/>
  <c r="I8" i="2" s="1"/>
  <c r="J5" i="2"/>
  <c r="J6" i="2" s="1"/>
  <c r="I5" i="2"/>
  <c r="I6" i="2" s="1"/>
  <c r="J3" i="2"/>
  <c r="J4" i="2" s="1"/>
  <c r="I3" i="2"/>
  <c r="I4" i="2" s="1"/>
  <c r="I2" i="2"/>
  <c r="J2" i="2"/>
  <c r="D3" i="2"/>
  <c r="A3" i="2"/>
  <c r="U17" i="1" l="1"/>
  <c r="T17" i="1" s="1"/>
  <c r="W17" i="1"/>
  <c r="V17" i="1" s="1"/>
  <c r="D21" i="1"/>
  <c r="D10" i="2" s="1"/>
  <c r="D7" i="2" l="1"/>
  <c r="U19" i="1"/>
  <c r="E9" i="2" s="1"/>
  <c r="D9" i="2"/>
  <c r="D6" i="2"/>
  <c r="D5" i="2"/>
  <c r="W19" i="1"/>
  <c r="V19" i="1" s="1"/>
  <c r="L44" i="1"/>
  <c r="A4" i="2"/>
  <c r="A5" i="2" s="1"/>
  <c r="D4" i="2"/>
  <c r="D23" i="1"/>
  <c r="Q7" i="1"/>
  <c r="T7" i="1"/>
  <c r="E3" i="2"/>
  <c r="F3" i="2"/>
  <c r="V7" i="1"/>
  <c r="W21" i="1" l="1"/>
  <c r="F10" i="2" s="1"/>
  <c r="U21" i="1"/>
  <c r="T21" i="1" s="1"/>
  <c r="L8" i="1"/>
  <c r="F9" i="2"/>
  <c r="T19" i="1"/>
  <c r="D25" i="1"/>
  <c r="D11" i="2"/>
  <c r="B3" i="2"/>
  <c r="F4" i="2"/>
  <c r="F5" i="2"/>
  <c r="V11" i="1"/>
  <c r="A6" i="2"/>
  <c r="A7" i="2" s="1"/>
  <c r="L10" i="1"/>
  <c r="W23" i="1" l="1"/>
  <c r="F11" i="2" s="1"/>
  <c r="U23" i="1"/>
  <c r="T23" i="1" s="1"/>
  <c r="O9" i="1"/>
  <c r="N9" i="1" s="1"/>
  <c r="M9" i="1"/>
  <c r="M11" i="1" s="1"/>
  <c r="V21" i="1"/>
  <c r="E10" i="2"/>
  <c r="D27" i="1"/>
  <c r="D12" i="2"/>
  <c r="E4" i="2"/>
  <c r="E6" i="2"/>
  <c r="T11" i="1"/>
  <c r="F6" i="2"/>
  <c r="V13" i="1"/>
  <c r="L12" i="1"/>
  <c r="A8" i="2"/>
  <c r="A9" i="2" s="1"/>
  <c r="B4" i="2" l="1"/>
  <c r="U25" i="1"/>
  <c r="E12" i="2" s="1"/>
  <c r="W25" i="1"/>
  <c r="F12" i="2" s="1"/>
  <c r="R9" i="1"/>
  <c r="S9" i="1" s="1"/>
  <c r="V23" i="1"/>
  <c r="E11" i="2"/>
  <c r="D29" i="1"/>
  <c r="C29" i="1" s="1"/>
  <c r="D13" i="2"/>
  <c r="E5" i="2"/>
  <c r="T13" i="1"/>
  <c r="E7" i="2"/>
  <c r="M13" i="1"/>
  <c r="F7" i="2"/>
  <c r="V15" i="1"/>
  <c r="A10" i="2"/>
  <c r="A11" i="2" s="1"/>
  <c r="L14" i="1"/>
  <c r="Q9" i="1" l="1"/>
  <c r="W27" i="1"/>
  <c r="V27" i="1" s="1"/>
  <c r="O11" i="1"/>
  <c r="R11" i="1" s="1"/>
  <c r="S11" i="1" s="1"/>
  <c r="B5" i="2"/>
  <c r="V25" i="1"/>
  <c r="T25" i="1"/>
  <c r="U27" i="1"/>
  <c r="E13" i="2" s="1"/>
  <c r="D31" i="1"/>
  <c r="C31" i="1" s="1"/>
  <c r="D14" i="2"/>
  <c r="L18" i="1"/>
  <c r="A14" i="2"/>
  <c r="A15" i="2" s="1"/>
  <c r="T15" i="1"/>
  <c r="F8" i="2"/>
  <c r="L16" i="1"/>
  <c r="A12" i="2"/>
  <c r="A13" i="2" s="1"/>
  <c r="D8" i="2"/>
  <c r="M15" i="1"/>
  <c r="L20" i="1"/>
  <c r="O13" i="1" l="1"/>
  <c r="N13" i="1" s="1"/>
  <c r="B6" i="2"/>
  <c r="B7" i="2"/>
  <c r="N11" i="1"/>
  <c r="W29" i="1"/>
  <c r="V29" i="1" s="1"/>
  <c r="U29" i="1"/>
  <c r="T29" i="1" s="1"/>
  <c r="Q11" i="1"/>
  <c r="F13" i="2"/>
  <c r="T27" i="1"/>
  <c r="D33" i="1"/>
  <c r="C33" i="1" s="1"/>
  <c r="D15" i="2"/>
  <c r="M17" i="1"/>
  <c r="M19" i="1" s="1"/>
  <c r="M21" i="1" s="1"/>
  <c r="E8" i="2"/>
  <c r="A16" i="2"/>
  <c r="A17" i="2" s="1"/>
  <c r="B8" i="2" l="1"/>
  <c r="R13" i="1"/>
  <c r="S13" i="1" s="1"/>
  <c r="W31" i="1"/>
  <c r="V31" i="1" s="1"/>
  <c r="U31" i="1"/>
  <c r="T31" i="1" s="1"/>
  <c r="F14" i="2"/>
  <c r="E14" i="2"/>
  <c r="D16" i="2"/>
  <c r="D35" i="1"/>
  <c r="C35" i="1" s="1"/>
  <c r="A18" i="2"/>
  <c r="A19" i="2" s="1"/>
  <c r="L22" i="1"/>
  <c r="M23" i="1" s="1"/>
  <c r="B9" i="2" l="1"/>
  <c r="Q13" i="1"/>
  <c r="O15" i="1"/>
  <c r="N15" i="1" s="1"/>
  <c r="U33" i="1"/>
  <c r="T33" i="1" s="1"/>
  <c r="W33" i="1"/>
  <c r="V33" i="1" s="1"/>
  <c r="F15" i="2"/>
  <c r="E15" i="2"/>
  <c r="D37" i="1"/>
  <c r="C37" i="1" s="1"/>
  <c r="D17" i="2"/>
  <c r="L26" i="1"/>
  <c r="A22" i="2"/>
  <c r="A23" i="2" s="1"/>
  <c r="L24" i="1"/>
  <c r="M25" i="1" s="1"/>
  <c r="A20" i="2"/>
  <c r="A21" i="2" s="1"/>
  <c r="L28" i="1"/>
  <c r="R15" i="1" l="1"/>
  <c r="S15" i="1" s="1"/>
  <c r="B10" i="2"/>
  <c r="U35" i="1"/>
  <c r="T35" i="1" s="1"/>
  <c r="W35" i="1"/>
  <c r="V35" i="1" s="1"/>
  <c r="F16" i="2"/>
  <c r="E16" i="2"/>
  <c r="D18" i="2"/>
  <c r="D39" i="1"/>
  <c r="C39" i="1" s="1"/>
  <c r="M27" i="1"/>
  <c r="M29" i="1" s="1"/>
  <c r="A24" i="2"/>
  <c r="A25" i="2" s="1"/>
  <c r="O17" i="1" l="1"/>
  <c r="B12" i="2" s="1"/>
  <c r="Q15" i="1"/>
  <c r="B11" i="2"/>
  <c r="U37" i="1"/>
  <c r="W37" i="1"/>
  <c r="F17" i="2"/>
  <c r="E17" i="2"/>
  <c r="D41" i="1"/>
  <c r="C41" i="1" s="1"/>
  <c r="D19" i="2"/>
  <c r="A26" i="2"/>
  <c r="A27" i="2" s="1"/>
  <c r="L30" i="1"/>
  <c r="M31" i="1" s="1"/>
  <c r="R17" i="1" l="1"/>
  <c r="S17" i="1" s="1"/>
  <c r="N17" i="1"/>
  <c r="U39" i="1"/>
  <c r="W39" i="1"/>
  <c r="D20" i="2"/>
  <c r="D43" i="1"/>
  <c r="C43" i="1" s="1"/>
  <c r="A28" i="2"/>
  <c r="A29" i="2" s="1"/>
  <c r="L32" i="1"/>
  <c r="B13" i="2" l="1"/>
  <c r="O19" i="1"/>
  <c r="B14" i="2" s="1"/>
  <c r="Q17" i="1"/>
  <c r="W41" i="1"/>
  <c r="V41" i="1" s="1"/>
  <c r="U43" i="1"/>
  <c r="W43" i="1"/>
  <c r="U41" i="1"/>
  <c r="D21" i="2"/>
  <c r="D45" i="1"/>
  <c r="C45" i="1" s="1"/>
  <c r="M33" i="1"/>
  <c r="A30" i="2"/>
  <c r="A31" i="2" s="1"/>
  <c r="L34" i="1"/>
  <c r="E18" i="2"/>
  <c r="F18" i="2"/>
  <c r="N19" i="1" l="1"/>
  <c r="R19" i="1"/>
  <c r="S19" i="1" s="1"/>
  <c r="F20" i="2"/>
  <c r="A40" i="2"/>
  <c r="T43" i="1"/>
  <c r="E21" i="2"/>
  <c r="V43" i="1"/>
  <c r="F21" i="2"/>
  <c r="F19" i="2"/>
  <c r="E20" i="2"/>
  <c r="V37" i="1"/>
  <c r="T37" i="1"/>
  <c r="L36" i="1"/>
  <c r="A32" i="2"/>
  <c r="A33" i="2" s="1"/>
  <c r="E19" i="2"/>
  <c r="M35" i="1"/>
  <c r="Q19" i="1" l="1"/>
  <c r="O21" i="1"/>
  <c r="R21" i="1" s="1"/>
  <c r="S21" i="1" s="1"/>
  <c r="B15" i="2"/>
  <c r="W45" i="1"/>
  <c r="U45" i="1"/>
  <c r="D22" i="2"/>
  <c r="V39" i="1"/>
  <c r="T41" i="1"/>
  <c r="T39" i="1"/>
  <c r="A34" i="2"/>
  <c r="A35" i="2" s="1"/>
  <c r="L38" i="1"/>
  <c r="M37" i="1"/>
  <c r="N21" i="1" l="1"/>
  <c r="B16" i="2"/>
  <c r="V45" i="1"/>
  <c r="F22" i="2"/>
  <c r="O23" i="1"/>
  <c r="Q21" i="1"/>
  <c r="B17" i="2"/>
  <c r="T45" i="1"/>
  <c r="E22" i="2"/>
  <c r="L40" i="1"/>
  <c r="A36" i="2"/>
  <c r="A37" i="2" s="1"/>
  <c r="M39" i="1"/>
  <c r="N23" i="1" l="1"/>
  <c r="R23" i="1"/>
  <c r="S23" i="1" s="1"/>
  <c r="B18" i="2"/>
  <c r="L42" i="1"/>
  <c r="A38" i="2"/>
  <c r="A39" i="2" s="1"/>
  <c r="M41" i="1"/>
  <c r="O25" i="1" l="1"/>
  <c r="Q23" i="1"/>
  <c r="B19" i="2"/>
  <c r="M43" i="1"/>
  <c r="M45" i="1" s="1"/>
  <c r="N25" i="1" l="1"/>
  <c r="R25" i="1"/>
  <c r="S25" i="1" s="1"/>
  <c r="B20" i="2"/>
  <c r="O27" i="1" l="1"/>
  <c r="Q25" i="1"/>
  <c r="B21" i="2"/>
  <c r="N27" i="1" l="1"/>
  <c r="B22" i="2"/>
  <c r="R27" i="1"/>
  <c r="S27" i="1" s="1"/>
  <c r="O29" i="1" l="1"/>
  <c r="Q27" i="1"/>
  <c r="B23" i="2"/>
  <c r="N29" i="1" l="1"/>
  <c r="R29" i="1"/>
  <c r="S29" i="1" s="1"/>
  <c r="B24" i="2"/>
  <c r="O31" i="1" l="1"/>
  <c r="Q29" i="1"/>
  <c r="B25" i="2"/>
  <c r="N31" i="1" l="1"/>
  <c r="R31" i="1"/>
  <c r="S31" i="1" s="1"/>
  <c r="B26" i="2"/>
  <c r="O33" i="1" l="1"/>
  <c r="B27" i="2"/>
  <c r="Q31" i="1"/>
  <c r="N33" i="1" l="1"/>
  <c r="B28" i="2"/>
  <c r="R33" i="1"/>
  <c r="S33" i="1" s="1"/>
  <c r="O35" i="1" l="1"/>
  <c r="Q33" i="1"/>
  <c r="B29" i="2"/>
  <c r="N35" i="1" l="1"/>
  <c r="R35" i="1"/>
  <c r="S35" i="1" s="1"/>
  <c r="B30" i="2"/>
  <c r="O37" i="1" l="1"/>
  <c r="Q35" i="1"/>
  <c r="B31" i="2"/>
  <c r="N37" i="1" l="1"/>
  <c r="B32" i="2"/>
  <c r="R37" i="1"/>
  <c r="S37" i="1" s="1"/>
  <c r="O39" i="1" l="1"/>
  <c r="Q37" i="1"/>
  <c r="B33" i="2"/>
  <c r="N39" i="1" l="1"/>
  <c r="B34" i="2"/>
  <c r="R39" i="1"/>
  <c r="S39" i="1" s="1"/>
  <c r="O41" i="1" l="1"/>
  <c r="Q39" i="1"/>
  <c r="B35" i="2"/>
  <c r="N41" i="1" l="1"/>
  <c r="R41" i="1"/>
  <c r="S41" i="1" s="1"/>
  <c r="B36" i="2"/>
  <c r="Q41" i="1" l="1"/>
  <c r="B37" i="2"/>
  <c r="O43" i="1"/>
  <c r="R43" i="1" l="1"/>
  <c r="S43" i="1" s="1"/>
  <c r="N43" i="1"/>
  <c r="B38" i="2"/>
  <c r="B39" i="2" l="1"/>
  <c r="Q43" i="1"/>
  <c r="O45" i="1"/>
  <c r="S45" i="1" s="1"/>
  <c r="B40" i="2" l="1"/>
  <c r="N45" i="1"/>
</calcChain>
</file>

<file path=xl/sharedStrings.xml><?xml version="1.0" encoding="utf-8"?>
<sst xmlns="http://schemas.openxmlformats.org/spreadsheetml/2006/main" count="355" uniqueCount="181">
  <si>
    <t>Control</t>
  </si>
  <si>
    <t>km</t>
  </si>
  <si>
    <t>Elapse</t>
  </si>
  <si>
    <t>mph</t>
  </si>
  <si>
    <t>km/h</t>
  </si>
  <si>
    <t>Depart</t>
  </si>
  <si>
    <t>miles</t>
  </si>
  <si>
    <t>h:mm</t>
  </si>
  <si>
    <t>hh:mm</t>
  </si>
  <si>
    <t>Informational</t>
  </si>
  <si>
    <t>Event Organizer Conact</t>
  </si>
  <si>
    <t>moonrise</t>
  </si>
  <si>
    <t>sunrise</t>
  </si>
  <si>
    <t>sunset</t>
  </si>
  <si>
    <t>moonset</t>
  </si>
  <si>
    <t>Arrive</t>
  </si>
  <si>
    <t>plan time</t>
  </si>
  <si>
    <t>open</t>
  </si>
  <si>
    <t>close</t>
  </si>
  <si>
    <t>Plan</t>
  </si>
  <si>
    <t>Controls</t>
  </si>
  <si>
    <t>- plan and visualize your ride progress</t>
  </si>
  <si>
    <t>- determine mid-ride times that allow you to meet goals of your choice</t>
  </si>
  <si>
    <t>- define a plan for a group of riders to have a shared set of expectations</t>
  </si>
  <si>
    <t>- coordinate with support</t>
  </si>
  <si>
    <t>Enter Your Data:</t>
  </si>
  <si>
    <t>Shaded Warnings:</t>
  </si>
  <si>
    <r>
      <t xml:space="preserve">turn </t>
    </r>
    <r>
      <rPr>
        <sz val="11"/>
        <rFont val="Calibri"/>
        <family val="2"/>
      </rPr>
      <t>red</t>
    </r>
    <r>
      <rPr>
        <sz val="11"/>
        <color theme="1"/>
        <rFont val="Calibri"/>
        <family val="2"/>
        <scheme val="minor"/>
      </rPr>
      <t xml:space="preserve"> if the arrival is after the control closure;</t>
    </r>
  </si>
  <si>
    <t>Sunlight and Moonlight:</t>
  </si>
  <si>
    <t>Information on sunrise, sunset, moonrise and moonset are presented for reference.</t>
  </si>
  <si>
    <t>Chart:</t>
  </si>
  <si>
    <t>Credits:</t>
  </si>
  <si>
    <t>Control Open and Close Times:</t>
  </si>
  <si>
    <t>Sun and Moon Times:</t>
  </si>
  <si>
    <t>http://aa.usno.navy.mil/data/docs/RS_OneDay.php</t>
  </si>
  <si>
    <t>http://www.usno.navy.mil/</t>
  </si>
  <si>
    <t>The shaded warnings are set to 0, 1 and 2 hours  as described in the rider instructions. The shading is controlled by Conditional Formatting. If you want different thresholds or shading, edit the Conditional Formatting and update the rider instructions.</t>
  </si>
  <si>
    <t>Verification and Debug:</t>
  </si>
  <si>
    <t>Sunrise and sunset are included to indicate when time between controls and at controls is during the day or at night.</t>
  </si>
  <si>
    <t>Villaines-la-Juhel</t>
  </si>
  <si>
    <t>Fougeres</t>
  </si>
  <si>
    <t>Tinteniac</t>
  </si>
  <si>
    <t>Loudeac</t>
  </si>
  <si>
    <t>Brest</t>
  </si>
  <si>
    <t>Mortagne-au-Perche</t>
  </si>
  <si>
    <t>Dreux</t>
  </si>
  <si>
    <t>Audax Club Parisien</t>
  </si>
  <si>
    <t>x</t>
  </si>
  <si>
    <t>This planner allows you to plan a ride strategy based on riding speed and time spent off the bike. 
This allows you to:</t>
  </si>
  <si>
    <r>
      <t xml:space="preserve">turn </t>
    </r>
    <r>
      <rPr>
        <sz val="11"/>
        <rFont val="Calibri"/>
        <family val="2"/>
      </rPr>
      <t>red</t>
    </r>
    <r>
      <rPr>
        <sz val="11"/>
        <color theme="1"/>
        <rFont val="Calibri"/>
        <family val="2"/>
        <scheme val="minor"/>
      </rPr>
      <t xml:space="preserve"> if the departure is before the control open.</t>
    </r>
  </si>
  <si>
    <t>time limit:</t>
  </si>
  <si>
    <t>90-hour</t>
  </si>
  <si>
    <t>80-hour</t>
  </si>
  <si>
    <t>84-hour</t>
  </si>
  <si>
    <t>timfoonfeldman@gmail.com</t>
  </si>
  <si>
    <t>Inspired by a spreadsheet for Last Chance 2008 by Steve "Bones" Matney, co-director of the 2008 Shenandoah 1200.</t>
  </si>
  <si>
    <t>This workbook provides planner to for Paris-Brest-Paris.</t>
  </si>
  <si>
    <t xml:space="preserve"> To get this information you can search the web for a resource. </t>
  </si>
  <si>
    <t>The U. S. Naval Oceanography's site support USA locations.</t>
  </si>
  <si>
    <t>Spreadsheet Support</t>
  </si>
  <si>
    <t>Please contact  spreadsheet support (see rider instructions sheet) for planners for other events.</t>
  </si>
  <si>
    <t>Confirm that the planner behaves as expected.</t>
  </si>
  <si>
    <t>Contact spreadsheet support (see rider instructions sheet) if unexpected behaviors are not easily fixed.</t>
  </si>
  <si>
    <t>Stage time</t>
  </si>
  <si>
    <t>Cum. time</t>
  </si>
  <si>
    <t>x: not a control, but has services</t>
  </si>
  <si>
    <t>Carhaix</t>
  </si>
  <si>
    <t>Quedillac</t>
  </si>
  <si>
    <t>Rambouillet</t>
  </si>
  <si>
    <t>Paris-Brest-Paris 2019</t>
  </si>
  <si>
    <t>www.paris-brest-paris.org</t>
  </si>
  <si>
    <t>St Nicolas-du-Pelem</t>
  </si>
  <si>
    <t>m</t>
  </si>
  <si>
    <t>Group:</t>
  </si>
  <si>
    <t>The open and close times are based on simple calculations.</t>
  </si>
  <si>
    <t>Group Start Times:</t>
  </si>
  <si>
    <t>The start time for each Group is on the Group start times sheet.</t>
  </si>
  <si>
    <t>Group</t>
  </si>
  <si>
    <t>Start Time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</si>
  <si>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</si>
  <si>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</si>
  <si>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</si>
  <si>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</si>
  <si>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</si>
  <si>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</si>
  <si>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</si>
  <si>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</si>
  <si>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</si>
  <si>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</si>
  <si>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I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</si>
  <si>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</si>
  <si>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</si>
  <si>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</si>
  <si>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</si>
  <si>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</si>
  <si>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</si>
  <si>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</si>
  <si>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</si>
  <si>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</si>
  <si>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</si>
  <si>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</si>
  <si>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</si>
  <si>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</si>
  <si>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</si>
  <si>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Type</t>
  </si>
  <si>
    <t>Time Limit [hours]</t>
  </si>
  <si>
    <t>special bikes</t>
  </si>
  <si>
    <t>regular bikes</t>
  </si>
  <si>
    <t>start time:</t>
  </si>
  <si>
    <t>They should be verified and updated as needed.</t>
  </si>
  <si>
    <t>Open*</t>
  </si>
  <si>
    <t>Close*</t>
  </si>
  <si>
    <t>Close</t>
  </si>
  <si>
    <t>- run what-if scenarios to compare options and establish fallback plans</t>
  </si>
  <si>
    <t>This can be used, for instance, to modify speed at night, and to plan sleep stops.</t>
  </si>
  <si>
    <t>A visualization of the plan as entered is automatically generated on the Plan Chart sheet.</t>
  </si>
  <si>
    <t>The actual open and close times should be updated on the CtrlTime sheet where they represent elapse time from start are entered in units of hours.</t>
  </si>
  <si>
    <t>This may sometime be moved somewhere on their new public portal:</t>
  </si>
  <si>
    <t>Fourgeres</t>
  </si>
  <si>
    <t>Stage dist*</t>
  </si>
  <si>
    <t>Stage climbing*</t>
  </si>
  <si>
    <t>Time at control</t>
  </si>
  <si>
    <t>Time not rolling during stage</t>
  </si>
  <si>
    <t>Control arrival times are shaded based on the margin to the control closing time, indicating whether there is a concern about arriving too late.
Control arrival cells:</t>
  </si>
  <si>
    <t>Control departure times are shaded based the margin to the control opening time, indicating whether there is a concern about leaving too early.
Control departure cells:</t>
  </si>
  <si>
    <t>Fougeres at 48°21′N 1°12W is used as a central location for these data.</t>
  </si>
  <si>
    <t>Your control card is the authoritative source of the actual open and close times.</t>
  </si>
  <si>
    <t>Control open and close times are estimated. Actual times may be different.</t>
  </si>
  <si>
    <t>Stage average rolling speed</t>
  </si>
  <si>
    <t>Climbing:</t>
  </si>
  <si>
    <t>Climbing data from the ACP OpenRunner maps is included as a potential influence to average rolling speed for each stage.</t>
  </si>
  <si>
    <t>Quick Guide:</t>
  </si>
  <si>
    <t>On the Planner sheet:</t>
  </si>
  <si>
    <t xml:space="preserve">  Enter your data. See details below.</t>
  </si>
  <si>
    <t xml:space="preserve">  Control arrival and departure shading indicates potential issues.</t>
  </si>
  <si>
    <t>Look at the Plan Chart sheet for a visualization.</t>
  </si>
  <si>
    <t>Control Open</t>
  </si>
  <si>
    <t>Control Close</t>
  </si>
  <si>
    <t>Civil twilight extends about 33 minutes before sunrise and after sunset.</t>
  </si>
  <si>
    <r>
      <t xml:space="preserve">Edit the </t>
    </r>
    <r>
      <rPr>
        <u/>
        <sz val="11"/>
        <color theme="1"/>
        <rFont val="Calibri"/>
        <family val="2"/>
        <scheme val="minor"/>
      </rPr>
      <t>white</t>
    </r>
    <r>
      <rPr>
        <sz val="11"/>
        <color theme="1"/>
        <rFont val="Calibri"/>
        <family val="2"/>
        <scheme val="minor"/>
      </rPr>
      <t xml:space="preserve"> cells on the Planner sheet for Group assignment, on-bike speeds and off-bike durations.</t>
    </r>
  </si>
  <si>
    <t>Not-rolling time is entered for each stage and for each control.</t>
  </si>
  <si>
    <t>Not-rolling time for a stage can represent a planned stop not at a control, or a buffer, for instance to deal with a mechanical issue.</t>
  </si>
  <si>
    <t>hours</t>
  </si>
  <si>
    <t>type:</t>
  </si>
  <si>
    <t>Riding speed is entered for each stage. Only mph is supported, and not km/h.</t>
  </si>
  <si>
    <t>ft/mi</t>
  </si>
  <si>
    <t xml:space="preserve">  RAMBOUILLET</t>
  </si>
  <si>
    <t>18/8</t>
  </si>
  <si>
    <t xml:space="preserve">  VILLAINES-LA-JUHEL</t>
  </si>
  <si>
    <t>19/8</t>
  </si>
  <si>
    <t xml:space="preserve">  FOUGERES</t>
  </si>
  <si>
    <t xml:space="preserve">  TINTENIAC</t>
  </si>
  <si>
    <t xml:space="preserve">  LOUDEAC</t>
  </si>
  <si>
    <t xml:space="preserve">  CARHAIX-PLOUGUER</t>
  </si>
  <si>
    <t xml:space="preserve">  BREST</t>
  </si>
  <si>
    <t>20/8</t>
  </si>
  <si>
    <t>21/8</t>
  </si>
  <si>
    <t xml:space="preserve">  MORTAGNE-AU-PERCHE</t>
  </si>
  <si>
    <t xml:space="preserve">  DREUX</t>
  </si>
  <si>
    <t>80-hour Control Timetable</t>
  </si>
  <si>
    <t xml:space="preserve">Mortagne-au-Perche </t>
  </si>
  <si>
    <t>Quédillac</t>
  </si>
  <si>
    <t>Saint-Nicolas-du-Pélem</t>
  </si>
  <si>
    <t>opening</t>
  </si>
  <si>
    <t>closing</t>
  </si>
  <si>
    <t>Actual times are governed by your control card and may be different.</t>
  </si>
  <si>
    <t>Time In Hand**</t>
  </si>
  <si>
    <t>84-hour Control Timetable</t>
  </si>
  <si>
    <t>22/8</t>
  </si>
  <si>
    <t>90-hour Control Timetable</t>
  </si>
  <si>
    <t>**: Time In Hand is the difference between departure and control close time, except for the final control which is based on arrival.</t>
  </si>
  <si>
    <t xml:space="preserve">       Negative values are formatted as "######" and indicate a departure after the control close.</t>
  </si>
  <si>
    <t xml:space="preserve">      with estimates for the intermediate distances to services.</t>
  </si>
  <si>
    <t>*: Stage distances and climbing are from the official ACP OpenRunner maps retrieved 6/18/2019</t>
  </si>
  <si>
    <t>Bold indicates the raw data.</t>
  </si>
  <si>
    <t>turn orange if within 1 hour of closure;</t>
  </si>
  <si>
    <t>turn yellow if within 2 hours of closure.</t>
  </si>
  <si>
    <t>Times are based on the control timetables (seen below) from files in 
www.paris-brest-paris.org/download/Dossier_EN_PBP_2019.zip</t>
  </si>
  <si>
    <t>www.paris-brest-paris.org/download/Dossier_EN_PBP_2019.zip</t>
  </si>
  <si>
    <t xml:space="preserve">Control open and close times are based on the control timetables from files in </t>
  </si>
  <si>
    <t>Actual times are governed by your control card and may be different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</si>
</sst>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0"/>
    <numFmt numFmtId="165" formatCode="h:mm;@"/>
    <numFmt numFmtId="166" formatCode="[$-409]m/d/yy\ h:mm\ AM/PM;@"/>
    <numFmt numFmtId="167" formatCode="[h]:mm;@"/>
    <numFmt numFmtId="168" formatCode="0\k"/>
    <numFmt numFmtId="169" formatCode="m/d/yy\ h:mm;@"/>
    <numFmt numFmtId="170" formatCode="dddd"/>
    <numFmt numFmtId="171" formatCode="[$-409]h:mm\ AM/PM;@"/>
    <numFmt numFmtId="172" formatCode="ddd"/>
    <numFmt numFmtId="173" formatCode="ddd\ [$-409]m/d/yy\ h:mm\ AM/PM;@"/>
    <numFmt numFmtId="174" formatCode="0.0000"/>
    <numFmt numFmtId="175" formatCode="ddd\ m/d/yy\ h:mm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name val="Calibri"/>
      <family val="2"/>
    </font>
    <font>
      <b/>
      <u/>
      <sz val="11"/>
      <color indexed="8"/>
      <name val="Calibri"/>
      <family val="2"/>
    </font>
    <font>
      <u/>
      <sz val="11"/>
      <color theme="10"/>
      <name val="Calibri"/>
      <family val="2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1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left"/>
    </xf>
    <xf numFmtId="0" fontId="3" fillId="0" borderId="0" xfId="1" applyFont="1" applyAlignment="1" applyProtection="1"/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horizontal="center"/>
    </xf>
    <xf numFmtId="169" fontId="0" fillId="0" borderId="0" xfId="0" applyNumberFormat="1" applyFont="1" applyFill="1" applyAlignment="1">
      <alignment horizontal="center" vertical="center"/>
    </xf>
    <xf numFmtId="169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169" fontId="0" fillId="0" borderId="0" xfId="0" applyNumberFormat="1" applyFill="1"/>
    <xf numFmtId="166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quotePrefix="1"/>
    <xf numFmtId="0" fontId="2" fillId="0" borderId="0" xfId="0" applyFont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0" borderId="0" xfId="0" applyFont="1" applyAlignment="1">
      <alignment wrapText="1"/>
    </xf>
    <xf numFmtId="0" fontId="5" fillId="0" borderId="0" xfId="0" applyFont="1"/>
    <xf numFmtId="0" fontId="6" fillId="0" borderId="0" xfId="1" applyAlignment="1" applyProtection="1">
      <alignment vertical="top"/>
    </xf>
    <xf numFmtId="0" fontId="6" fillId="0" borderId="0" xfId="1" applyAlignment="1" applyProtection="1">
      <alignment horizontal="left" wrapText="1"/>
    </xf>
    <xf numFmtId="0" fontId="6" fillId="0" borderId="0" xfId="1" applyAlignment="1" applyProtection="1">
      <alignment wrapText="1"/>
    </xf>
    <xf numFmtId="0" fontId="0" fillId="0" borderId="0" xfId="0" applyAlignment="1">
      <alignment vertical="top" wrapText="1"/>
    </xf>
    <xf numFmtId="1" fontId="0" fillId="7" borderId="0" xfId="0" applyNumberFormat="1" applyFont="1" applyFill="1" applyProtection="1"/>
    <xf numFmtId="0" fontId="0" fillId="7" borderId="0" xfId="0" applyFont="1" applyFill="1" applyBorder="1" applyProtection="1"/>
    <xf numFmtId="167" fontId="0" fillId="7" borderId="0" xfId="0" applyNumberFormat="1" applyFont="1" applyFill="1" applyBorder="1" applyProtection="1"/>
    <xf numFmtId="0" fontId="0" fillId="7" borderId="0" xfId="0" applyFill="1" applyBorder="1" applyProtection="1"/>
    <xf numFmtId="0" fontId="0" fillId="7" borderId="0" xfId="0" applyFont="1" applyFill="1" applyProtection="1"/>
    <xf numFmtId="0" fontId="0" fillId="0" borderId="0" xfId="0" applyFont="1" applyProtection="1"/>
    <xf numFmtId="164" fontId="0" fillId="7" borderId="0" xfId="0" applyNumberFormat="1" applyFont="1" applyFill="1" applyBorder="1" applyAlignment="1" applyProtection="1">
      <alignment wrapText="1"/>
    </xf>
    <xf numFmtId="0" fontId="0" fillId="7" borderId="0" xfId="0" applyFill="1" applyBorder="1" applyAlignment="1" applyProtection="1">
      <alignment horizontal="center" wrapText="1"/>
    </xf>
    <xf numFmtId="0" fontId="0" fillId="7" borderId="2" xfId="0" applyFont="1" applyFill="1" applyBorder="1" applyAlignment="1" applyProtection="1">
      <alignment horizontal="center"/>
    </xf>
    <xf numFmtId="1" fontId="0" fillId="7" borderId="2" xfId="0" applyNumberFormat="1" applyFont="1" applyFill="1" applyBorder="1" applyAlignment="1" applyProtection="1">
      <alignment horizontal="center"/>
    </xf>
    <xf numFmtId="164" fontId="0" fillId="7" borderId="2" xfId="0" applyNumberFormat="1" applyFont="1" applyFill="1" applyBorder="1" applyAlignment="1" applyProtection="1">
      <alignment horizontal="center"/>
    </xf>
    <xf numFmtId="167" fontId="0" fillId="7" borderId="2" xfId="0" applyNumberFormat="1" applyFont="1" applyFill="1" applyBorder="1" applyAlignment="1" applyProtection="1">
      <alignment horizontal="center"/>
    </xf>
    <xf numFmtId="0" fontId="0" fillId="7" borderId="2" xfId="0" applyFont="1" applyFill="1" applyBorder="1" applyAlignment="1" applyProtection="1">
      <alignment wrapText="1"/>
    </xf>
    <xf numFmtId="0" fontId="0" fillId="0" borderId="0" xfId="0" applyFont="1" applyAlignment="1" applyProtection="1">
      <alignment horizontal="center"/>
    </xf>
    <xf numFmtId="164" fontId="0" fillId="7" borderId="0" xfId="0" applyNumberFormat="1" applyFont="1" applyFill="1" applyProtection="1"/>
    <xf numFmtId="164" fontId="0" fillId="7" borderId="0" xfId="0" applyNumberFormat="1" applyFont="1" applyFill="1" applyAlignment="1" applyProtection="1"/>
    <xf numFmtId="1" fontId="0" fillId="7" borderId="0" xfId="0" applyNumberFormat="1" applyFont="1" applyFill="1" applyAlignment="1" applyProtection="1">
      <alignment horizontal="center"/>
    </xf>
    <xf numFmtId="167" fontId="0" fillId="7" borderId="0" xfId="0" applyNumberFormat="1" applyFill="1" applyAlignment="1" applyProtection="1">
      <alignment horizontal="center"/>
    </xf>
    <xf numFmtId="166" fontId="0" fillId="7" borderId="0" xfId="0" applyNumberFormat="1" applyFont="1" applyFill="1" applyProtection="1"/>
    <xf numFmtId="1" fontId="0" fillId="0" borderId="0" xfId="0" applyNumberFormat="1" applyFont="1" applyProtection="1"/>
    <xf numFmtId="164" fontId="0" fillId="0" borderId="0" xfId="0" applyNumberFormat="1" applyFont="1" applyProtection="1"/>
    <xf numFmtId="167" fontId="0" fillId="0" borderId="0" xfId="0" applyNumberFormat="1" applyFont="1" applyProtection="1"/>
    <xf numFmtId="1" fontId="0" fillId="7" borderId="0" xfId="0" applyNumberFormat="1" applyFont="1" applyFill="1" applyAlignment="1" applyProtection="1">
      <alignment horizontal="center"/>
    </xf>
    <xf numFmtId="0" fontId="4" fillId="7" borderId="0" xfId="0" applyFont="1" applyFill="1" applyAlignment="1" applyProtection="1">
      <alignment horizontal="center" vertical="center"/>
    </xf>
    <xf numFmtId="0" fontId="0" fillId="7" borderId="0" xfId="0" applyFont="1" applyFill="1" applyAlignment="1" applyProtection="1">
      <alignment horizontal="left"/>
    </xf>
    <xf numFmtId="0" fontId="0" fillId="7" borderId="2" xfId="0" applyFont="1" applyFill="1" applyBorder="1" applyAlignment="1" applyProtection="1"/>
    <xf numFmtId="0" fontId="0" fillId="7" borderId="0" xfId="0" applyFont="1" applyFill="1" applyBorder="1" applyAlignment="1" applyProtection="1">
      <alignment horizontal="center"/>
    </xf>
    <xf numFmtId="0" fontId="2" fillId="7" borderId="0" xfId="0" applyFont="1" applyFill="1" applyBorder="1" applyAlignment="1" applyProtection="1">
      <alignment horizontal="center" vertical="center" wrapText="1"/>
    </xf>
    <xf numFmtId="168" fontId="0" fillId="7" borderId="0" xfId="0" applyNumberFormat="1" applyFont="1" applyFill="1" applyBorder="1" applyAlignment="1" applyProtection="1">
      <alignment horizontal="center" vertical="center"/>
    </xf>
    <xf numFmtId="168" fontId="0" fillId="7" borderId="0" xfId="0" applyNumberFormat="1" applyFill="1" applyBorder="1" applyAlignment="1" applyProtection="1">
      <alignment horizontal="center" vertical="center" wrapText="1"/>
    </xf>
    <xf numFmtId="168" fontId="0" fillId="7" borderId="0" xfId="0" applyNumberFormat="1" applyFill="1" applyBorder="1" applyAlignment="1" applyProtection="1">
      <alignment vertical="center" wrapText="1"/>
    </xf>
    <xf numFmtId="165" fontId="0" fillId="7" borderId="0" xfId="0" applyNumberFormat="1" applyFont="1" applyFill="1" applyBorder="1" applyAlignment="1" applyProtection="1">
      <alignment horizontal="center" vertical="center"/>
    </xf>
    <xf numFmtId="167" fontId="0" fillId="7" borderId="0" xfId="0" applyNumberFormat="1" applyFont="1" applyFill="1" applyProtection="1"/>
    <xf numFmtId="1" fontId="0" fillId="0" borderId="0" xfId="0" applyNumberFormat="1" applyFont="1" applyFill="1"/>
    <xf numFmtId="0" fontId="0" fillId="0" borderId="0" xfId="0" applyFont="1" applyFill="1"/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0" fillId="7" borderId="0" xfId="0" applyFont="1" applyFill="1" applyBorder="1" applyAlignment="1" applyProtection="1">
      <alignment horizontal="right"/>
    </xf>
    <xf numFmtId="0" fontId="0" fillId="7" borderId="0" xfId="0" applyFont="1" applyFill="1" applyBorder="1" applyAlignment="1" applyProtection="1">
      <alignment horizontal="right" wrapText="1"/>
    </xf>
    <xf numFmtId="0" fontId="0" fillId="7" borderId="2" xfId="0" applyFont="1" applyFill="1" applyBorder="1" applyAlignment="1" applyProtection="1">
      <alignment horizontal="right"/>
    </xf>
    <xf numFmtId="0" fontId="0" fillId="7" borderId="0" xfId="0" applyFont="1" applyFill="1" applyAlignment="1" applyProtection="1">
      <alignment horizontal="right"/>
    </xf>
    <xf numFmtId="0" fontId="4" fillId="7" borderId="0" xfId="0" applyFont="1" applyFill="1" applyAlignment="1" applyProtection="1">
      <alignment horizontal="right" vertical="center"/>
    </xf>
    <xf numFmtId="0" fontId="0" fillId="0" borderId="0" xfId="0" applyFont="1" applyAlignment="1" applyProtection="1">
      <alignment horizontal="right"/>
    </xf>
    <xf numFmtId="0" fontId="0" fillId="0" borderId="0" xfId="0" applyFill="1" applyAlignment="1">
      <alignment horizontal="right"/>
    </xf>
    <xf numFmtId="167" fontId="0" fillId="7" borderId="0" xfId="0" applyNumberFormat="1" applyFont="1" applyFill="1" applyBorder="1" applyAlignment="1" applyProtection="1">
      <alignment horizontal="right"/>
    </xf>
    <xf numFmtId="167" fontId="0" fillId="7" borderId="2" xfId="0" applyNumberFormat="1" applyFont="1" applyFill="1" applyBorder="1" applyAlignment="1" applyProtection="1">
      <alignment horizontal="right"/>
    </xf>
    <xf numFmtId="167" fontId="0" fillId="7" borderId="0" xfId="0" applyNumberFormat="1" applyFont="1" applyFill="1" applyAlignment="1" applyProtection="1">
      <alignment horizontal="right"/>
    </xf>
    <xf numFmtId="167" fontId="0" fillId="7" borderId="0" xfId="0" applyNumberFormat="1" applyFill="1" applyAlignment="1" applyProtection="1">
      <alignment horizontal="right"/>
    </xf>
    <xf numFmtId="167" fontId="0" fillId="0" borderId="0" xfId="0" applyNumberFormat="1" applyFont="1" applyAlignment="1" applyProtection="1">
      <alignment horizontal="right"/>
    </xf>
    <xf numFmtId="0" fontId="0" fillId="7" borderId="2" xfId="0" applyFont="1" applyFill="1" applyBorder="1" applyAlignment="1" applyProtection="1">
      <alignment horizontal="right" wrapText="1"/>
    </xf>
    <xf numFmtId="0" fontId="0" fillId="7" borderId="0" xfId="0" applyFill="1" applyBorder="1" applyAlignment="1" applyProtection="1">
      <alignment horizontal="center" wrapText="1"/>
    </xf>
    <xf numFmtId="0" fontId="0" fillId="7" borderId="0" xfId="0" applyNumberFormat="1" applyFill="1" applyBorder="1" applyAlignment="1" applyProtection="1">
      <alignment horizontal="center" vertical="center" wrapText="1"/>
    </xf>
    <xf numFmtId="0" fontId="0" fillId="7" borderId="2" xfId="0" applyNumberFormat="1" applyFont="1" applyFill="1" applyBorder="1" applyAlignment="1" applyProtection="1">
      <alignment horizontal="center"/>
    </xf>
    <xf numFmtId="0" fontId="0" fillId="7" borderId="0" xfId="0" applyNumberFormat="1" applyFont="1" applyFill="1" applyProtection="1"/>
    <xf numFmtId="0" fontId="0" fillId="7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/>
    <xf numFmtId="0" fontId="0" fillId="0" borderId="0" xfId="0" applyNumberFormat="1" applyFill="1"/>
    <xf numFmtId="0" fontId="0" fillId="7" borderId="0" xfId="0" applyFill="1" applyProtection="1"/>
    <xf numFmtId="171" fontId="0" fillId="2" borderId="0" xfId="0" applyNumberFormat="1" applyFont="1" applyFill="1" applyAlignment="1" applyProtection="1">
      <alignment horizontal="center" vertical="center"/>
    </xf>
    <xf numFmtId="171" fontId="0" fillId="2" borderId="0" xfId="0" applyNumberFormat="1" applyFont="1" applyFill="1" applyAlignment="1" applyProtection="1">
      <alignment horizontal="right" vertical="center"/>
    </xf>
    <xf numFmtId="171" fontId="0" fillId="2" borderId="0" xfId="0" applyNumberFormat="1" applyFill="1" applyAlignment="1" applyProtection="1">
      <alignment horizontal="center" vertical="center"/>
    </xf>
    <xf numFmtId="1" fontId="0" fillId="7" borderId="0" xfId="0" applyNumberFormat="1" applyFont="1" applyFill="1" applyAlignment="1" applyProtection="1"/>
    <xf numFmtId="170" fontId="4" fillId="2" borderId="0" xfId="0" applyNumberFormat="1" applyFont="1" applyFill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 vertical="center" wrapText="1"/>
    </xf>
    <xf numFmtId="0" fontId="0" fillId="7" borderId="0" xfId="0" applyFont="1" applyFill="1" applyAlignment="1" applyProtection="1">
      <alignment horizontal="center"/>
    </xf>
    <xf numFmtId="167" fontId="0" fillId="7" borderId="0" xfId="0" applyNumberFormat="1" applyFill="1" applyBorder="1" applyAlignment="1" applyProtection="1">
      <alignment horizontal="center" wrapText="1"/>
    </xf>
    <xf numFmtId="168" fontId="0" fillId="7" borderId="0" xfId="0" applyNumberFormat="1" applyFill="1" applyBorder="1" applyAlignment="1" applyProtection="1">
      <alignment horizontal="right" vertical="center" indent="1"/>
    </xf>
    <xf numFmtId="0" fontId="0" fillId="0" borderId="0" xfId="0" applyAlignment="1">
      <alignment horizontal="left" wrapText="1"/>
    </xf>
    <xf numFmtId="0" fontId="0" fillId="6" borderId="1" xfId="0" applyNumberFormat="1" applyFont="1" applyFill="1" applyBorder="1" applyAlignment="1" applyProtection="1">
      <alignment horizontal="center" vertical="center"/>
      <protection locked="0"/>
    </xf>
    <xf numFmtId="1" fontId="0" fillId="7" borderId="0" xfId="0" applyNumberFormat="1" applyFont="1" applyFill="1" applyAlignment="1" applyProtection="1">
      <alignment horizontal="center" vertical="center"/>
    </xf>
    <xf numFmtId="164" fontId="0" fillId="7" borderId="0" xfId="0" applyNumberFormat="1" applyFont="1" applyFill="1" applyBorder="1" applyAlignment="1" applyProtection="1">
      <alignment horizontal="center" vertical="center"/>
    </xf>
    <xf numFmtId="0" fontId="0" fillId="7" borderId="0" xfId="0" applyFont="1" applyFill="1" applyAlignment="1" applyProtection="1">
      <alignment horizontal="center"/>
    </xf>
    <xf numFmtId="0" fontId="0" fillId="0" borderId="0" xfId="0" applyAlignment="1">
      <alignment horizontal="left" wrapText="1"/>
    </xf>
    <xf numFmtId="174" fontId="0" fillId="2" borderId="0" xfId="0" applyNumberFormat="1" applyFont="1" applyFill="1" applyAlignment="1" applyProtection="1">
      <alignment horizontal="center" vertical="center"/>
    </xf>
    <xf numFmtId="174" fontId="0" fillId="7" borderId="0" xfId="0" applyNumberFormat="1" applyFont="1" applyFill="1" applyAlignment="1" applyProtection="1">
      <alignment horizontal="center"/>
    </xf>
    <xf numFmtId="0" fontId="1" fillId="7" borderId="0" xfId="0" applyFont="1" applyFill="1" applyAlignment="1" applyProtection="1">
      <alignment horizontal="center" vertical="center"/>
    </xf>
    <xf numFmtId="0" fontId="6" fillId="0" borderId="0" xfId="1" applyFill="1" applyAlignment="1" applyProtection="1"/>
    <xf numFmtId="0" fontId="0" fillId="7" borderId="2" xfId="0" quotePrefix="1" applyNumberFormat="1" applyFont="1" applyFill="1" applyBorder="1" applyAlignment="1" applyProtection="1">
      <alignment horizontal="center"/>
    </xf>
    <xf numFmtId="0" fontId="0" fillId="7" borderId="0" xfId="0" applyFont="1" applyFill="1" applyAlignment="1" applyProtection="1">
      <alignment horizontal="center"/>
    </xf>
    <xf numFmtId="0" fontId="2" fillId="7" borderId="0" xfId="0" applyFont="1" applyFill="1" applyBorder="1" applyAlignment="1" applyProtection="1">
      <alignment horizontal="center" vertical="center" wrapText="1"/>
    </xf>
    <xf numFmtId="1" fontId="0" fillId="7" borderId="0" xfId="0" applyNumberFormat="1" applyFont="1" applyFill="1" applyAlignment="1" applyProtection="1">
      <alignment horizontal="left"/>
    </xf>
    <xf numFmtId="1" fontId="0" fillId="7" borderId="0" xfId="0" applyNumberFormat="1" applyFill="1" applyBorder="1" applyAlignment="1" applyProtection="1">
      <alignment horizontal="left"/>
    </xf>
    <xf numFmtId="0" fontId="9" fillId="0" borderId="0" xfId="0" applyFont="1" applyAlignment="1">
      <alignment horizontal="left" wrapText="1"/>
    </xf>
    <xf numFmtId="166" fontId="1" fillId="7" borderId="0" xfId="0" applyNumberFormat="1" applyFont="1" applyFill="1" applyAlignment="1" applyProtection="1">
      <alignment horizontal="center" vertical="center"/>
    </xf>
    <xf numFmtId="0" fontId="1" fillId="0" borderId="0" xfId="1" applyFont="1" applyAlignment="1" applyProtection="1"/>
    <xf numFmtId="0" fontId="0" fillId="7" borderId="0" xfId="0" applyFont="1" applyFill="1" applyAlignment="1" applyProtection="1">
      <alignment vertical="top" wrapText="1"/>
    </xf>
    <xf numFmtId="0" fontId="0" fillId="7" borderId="0" xfId="0" applyNumberFormat="1" applyFont="1" applyFill="1" applyAlignment="1" applyProtection="1">
      <alignment horizontal="center"/>
    </xf>
    <xf numFmtId="164" fontId="0" fillId="7" borderId="0" xfId="0" applyNumberFormat="1" applyFont="1" applyFill="1" applyAlignment="1" applyProtection="1">
      <alignment horizontal="center"/>
    </xf>
    <xf numFmtId="0" fontId="0" fillId="7" borderId="0" xfId="0" quotePrefix="1" applyFill="1" applyProtection="1"/>
    <xf numFmtId="0" fontId="11" fillId="0" borderId="0" xfId="1" applyFont="1" applyAlignment="1" applyProtection="1"/>
    <xf numFmtId="0" fontId="9" fillId="0" borderId="0" xfId="0" applyFont="1"/>
    <xf numFmtId="0" fontId="0" fillId="0" borderId="0" xfId="0" applyAlignment="1">
      <alignment horizontal="center"/>
    </xf>
    <xf numFmtId="175" fontId="0" fillId="0" borderId="0" xfId="0" applyNumberFormat="1" applyAlignment="1">
      <alignment horizontal="center"/>
    </xf>
    <xf numFmtId="168" fontId="0" fillId="7" borderId="0" xfId="0" applyNumberFormat="1" applyFill="1" applyBorder="1" applyAlignment="1" applyProtection="1">
      <alignment horizontal="right" vertical="center"/>
    </xf>
    <xf numFmtId="0" fontId="0" fillId="7" borderId="0" xfId="0" applyNumberFormat="1" applyFont="1" applyFill="1" applyBorder="1" applyAlignment="1" applyProtection="1">
      <alignment horizontal="right" vertical="center"/>
    </xf>
    <xf numFmtId="0" fontId="0" fillId="7" borderId="0" xfId="0" applyFont="1" applyFill="1" applyAlignment="1" applyProtection="1">
      <alignment horizontal="center"/>
    </xf>
    <xf numFmtId="0" fontId="0" fillId="7" borderId="0" xfId="0" applyFont="1" applyFill="1" applyBorder="1" applyAlignment="1" applyProtection="1">
      <alignment horizontal="center" wrapText="1"/>
    </xf>
    <xf numFmtId="2" fontId="0" fillId="0" borderId="0" xfId="0" applyNumberFormat="1" applyFont="1" applyProtection="1"/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0" fontId="0" fillId="0" borderId="0" xfId="0" applyFont="1" applyFill="1" applyProtection="1"/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1" fontId="0" fillId="0" borderId="0" xfId="0" applyNumberFormat="1" applyFont="1" applyFill="1" applyAlignment="1" applyProtection="1"/>
    <xf numFmtId="171" fontId="0" fillId="0" borderId="0" xfId="0" applyNumberFormat="1" applyFont="1" applyFill="1" applyAlignment="1" applyProtection="1">
      <alignment horizontal="center" vertical="center"/>
    </xf>
    <xf numFmtId="0" fontId="0" fillId="0" borderId="0" xfId="0" quotePrefix="1" applyFont="1" applyFill="1" applyProtection="1"/>
    <xf numFmtId="1" fontId="0" fillId="0" borderId="0" xfId="0" applyNumberFormat="1" applyFont="1" applyFill="1" applyProtection="1"/>
    <xf numFmtId="171" fontId="0" fillId="0" borderId="0" xfId="0" applyNumberFormat="1" applyFont="1" applyFill="1" applyProtection="1"/>
    <xf numFmtId="0" fontId="13" fillId="0" borderId="11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center" vertical="center" wrapText="1"/>
    </xf>
    <xf numFmtId="20" fontId="15" fillId="0" borderId="12" xfId="0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20" fontId="15" fillId="0" borderId="12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right" vertical="center" wrapText="1"/>
    </xf>
    <xf numFmtId="0" fontId="15" fillId="0" borderId="14" xfId="0" applyFont="1" applyFill="1" applyBorder="1" applyAlignment="1">
      <alignment horizontal="center" vertical="center" wrapText="1"/>
    </xf>
    <xf numFmtId="20" fontId="15" fillId="0" borderId="0" xfId="0" applyNumberFormat="1" applyFont="1" applyFill="1" applyAlignment="1">
      <alignment horizontal="center" vertical="center" wrapText="1"/>
    </xf>
    <xf numFmtId="20" fontId="15" fillId="0" borderId="15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/>
    </xf>
    <xf numFmtId="20" fontId="15" fillId="0" borderId="0" xfId="0" applyNumberFormat="1" applyFont="1" applyFill="1" applyAlignment="1">
      <alignment horizontal="center" vertical="center"/>
    </xf>
    <xf numFmtId="20" fontId="15" fillId="0" borderId="15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horizontal="center" vertical="center" wrapText="1"/>
    </xf>
    <xf numFmtId="20" fontId="15" fillId="0" borderId="17" xfId="0" applyNumberFormat="1" applyFont="1" applyFill="1" applyBorder="1" applyAlignment="1">
      <alignment horizontal="center" vertical="center" wrapText="1"/>
    </xf>
    <xf numFmtId="20" fontId="15" fillId="0" borderId="18" xfId="0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20" fontId="15" fillId="0" borderId="17" xfId="0" applyNumberFormat="1" applyFont="1" applyFill="1" applyBorder="1" applyAlignment="1">
      <alignment horizontal="center" vertical="center"/>
    </xf>
    <xf numFmtId="20" fontId="15" fillId="0" borderId="18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horizontal="right" wrapText="1"/>
    </xf>
    <xf numFmtId="0" fontId="0" fillId="0" borderId="0" xfId="0" applyFont="1" applyFill="1" applyBorder="1" applyAlignment="1" applyProtection="1">
      <alignment horizontal="left" vertical="center"/>
    </xf>
    <xf numFmtId="166" fontId="0" fillId="0" borderId="0" xfId="0" applyNumberFormat="1" applyFont="1" applyFill="1" applyBorder="1" applyProtection="1"/>
    <xf numFmtId="2" fontId="0" fillId="0" borderId="0" xfId="0" applyNumberFormat="1" applyFont="1" applyFill="1" applyBorder="1" applyAlignment="1" applyProtection="1">
      <alignment horizontal="right" vertical="center" indent="1"/>
    </xf>
    <xf numFmtId="0" fontId="0" fillId="0" borderId="0" xfId="0" applyFont="1" applyFill="1" applyAlignment="1" applyProtection="1">
      <alignment horizontal="left" wrapText="1"/>
    </xf>
    <xf numFmtId="0" fontId="0" fillId="7" borderId="0" xfId="0" applyFont="1" applyFill="1" applyAlignment="1" applyProtection="1"/>
    <xf numFmtId="0" fontId="16" fillId="7" borderId="0" xfId="0" applyFont="1" applyFill="1" applyProtection="1"/>
    <xf numFmtId="0" fontId="9" fillId="7" borderId="0" xfId="0" applyFont="1" applyFill="1" applyAlignment="1" applyProtection="1">
      <alignment vertical="center"/>
    </xf>
    <xf numFmtId="165" fontId="0" fillId="7" borderId="0" xfId="0" applyNumberFormat="1" applyFont="1" applyFill="1" applyAlignment="1" applyProtection="1">
      <alignment horizontal="center" vertical="center"/>
    </xf>
    <xf numFmtId="171" fontId="0" fillId="7" borderId="6" xfId="0" applyNumberFormat="1" applyFont="1" applyFill="1" applyBorder="1" applyAlignment="1" applyProtection="1">
      <alignment horizontal="right" vertical="center" indent="1"/>
    </xf>
    <xf numFmtId="165" fontId="10" fillId="8" borderId="8" xfId="0" applyNumberFormat="1" applyFont="1" applyFill="1" applyBorder="1" applyAlignment="1" applyProtection="1">
      <alignment horizontal="center" vertical="center"/>
      <protection locked="0"/>
    </xf>
    <xf numFmtId="165" fontId="10" fillId="8" borderId="9" xfId="0" applyNumberFormat="1" applyFont="1" applyFill="1" applyBorder="1" applyAlignment="1" applyProtection="1">
      <alignment horizontal="center" vertical="center"/>
      <protection locked="0"/>
    </xf>
    <xf numFmtId="167" fontId="0" fillId="7" borderId="1" xfId="0" applyNumberFormat="1" applyFont="1" applyFill="1" applyBorder="1" applyAlignment="1" applyProtection="1">
      <alignment horizontal="center" vertical="center"/>
    </xf>
    <xf numFmtId="0" fontId="9" fillId="6" borderId="8" xfId="0" applyNumberFormat="1" applyFont="1" applyFill="1" applyBorder="1" applyAlignment="1" applyProtection="1">
      <alignment horizontal="center" vertical="center"/>
      <protection locked="0"/>
    </xf>
    <xf numFmtId="0" fontId="9" fillId="6" borderId="9" xfId="0" applyNumberFormat="1" applyFont="1" applyFill="1" applyBorder="1" applyAlignment="1" applyProtection="1">
      <alignment horizontal="center" vertical="center"/>
      <protection locked="0"/>
    </xf>
    <xf numFmtId="1" fontId="0" fillId="7" borderId="1" xfId="0" applyNumberFormat="1" applyFont="1" applyFill="1" applyBorder="1" applyAlignment="1" applyProtection="1">
      <alignment horizontal="center" vertical="center"/>
    </xf>
    <xf numFmtId="1" fontId="0" fillId="7" borderId="0" xfId="0" applyNumberFormat="1" applyFont="1" applyFill="1" applyAlignment="1" applyProtection="1">
      <alignment horizontal="center" vertical="center"/>
    </xf>
    <xf numFmtId="1" fontId="9" fillId="7" borderId="0" xfId="0" applyNumberFormat="1" applyFont="1" applyFill="1" applyAlignment="1" applyProtection="1">
      <alignment horizontal="center" vertical="center"/>
    </xf>
    <xf numFmtId="164" fontId="0" fillId="7" borderId="10" xfId="0" applyNumberFormat="1" applyFont="1" applyFill="1" applyBorder="1" applyAlignment="1" applyProtection="1">
      <alignment horizontal="center" vertical="center"/>
    </xf>
    <xf numFmtId="172" fontId="0" fillId="7" borderId="5" xfId="0" applyNumberFormat="1" applyFont="1" applyFill="1" applyBorder="1" applyAlignment="1" applyProtection="1">
      <alignment horizontal="right" vertical="center"/>
    </xf>
    <xf numFmtId="0" fontId="0" fillId="7" borderId="0" xfId="0" applyFont="1" applyFill="1" applyAlignment="1" applyProtection="1">
      <alignment horizontal="center"/>
    </xf>
    <xf numFmtId="165" fontId="9" fillId="6" borderId="1" xfId="0" applyNumberFormat="1" applyFont="1" applyFill="1" applyBorder="1" applyAlignment="1" applyProtection="1">
      <alignment horizontal="center" vertical="center"/>
    </xf>
    <xf numFmtId="0" fontId="0" fillId="7" borderId="0" xfId="0" applyFill="1" applyAlignment="1" applyProtection="1">
      <alignment horizontal="left" vertical="center"/>
    </xf>
    <xf numFmtId="0" fontId="0" fillId="7" borderId="0" xfId="0" applyFont="1" applyFill="1" applyAlignment="1" applyProtection="1">
      <alignment horizontal="left" vertical="center"/>
    </xf>
    <xf numFmtId="0" fontId="0" fillId="7" borderId="3" xfId="0" applyFill="1" applyBorder="1" applyAlignment="1" applyProtection="1">
      <alignment horizontal="left" vertical="center"/>
    </xf>
    <xf numFmtId="0" fontId="0" fillId="7" borderId="3" xfId="0" applyFont="1" applyFill="1" applyBorder="1" applyAlignment="1" applyProtection="1">
      <alignment horizontal="left" vertical="center"/>
    </xf>
    <xf numFmtId="167" fontId="0" fillId="7" borderId="6" xfId="0" applyNumberFormat="1" applyFont="1" applyFill="1" applyBorder="1" applyAlignment="1" applyProtection="1">
      <alignment horizontal="right" vertical="center" indent="1"/>
    </xf>
    <xf numFmtId="167" fontId="0" fillId="7" borderId="1" xfId="0" applyNumberFormat="1" applyFont="1" applyFill="1" applyBorder="1" applyAlignment="1" applyProtection="1">
      <alignment horizontal="right" vertical="center" indent="1"/>
    </xf>
    <xf numFmtId="1" fontId="0" fillId="7" borderId="0" xfId="0" applyNumberFormat="1" applyFont="1" applyFill="1" applyBorder="1" applyAlignment="1" applyProtection="1">
      <alignment horizontal="center"/>
    </xf>
    <xf numFmtId="1" fontId="0" fillId="7" borderId="0" xfId="0" applyNumberFormat="1" applyFill="1" applyBorder="1" applyAlignment="1" applyProtection="1">
      <alignment horizontal="center" wrapText="1"/>
    </xf>
    <xf numFmtId="1" fontId="0" fillId="7" borderId="0" xfId="0" applyNumberFormat="1" applyFont="1" applyFill="1" applyBorder="1" applyAlignment="1" applyProtection="1">
      <alignment horizontal="center" wrapText="1"/>
    </xf>
    <xf numFmtId="0" fontId="0" fillId="7" borderId="0" xfId="0" applyFill="1" applyBorder="1" applyAlignment="1" applyProtection="1">
      <alignment horizontal="center" wrapText="1"/>
    </xf>
    <xf numFmtId="0" fontId="0" fillId="7" borderId="0" xfId="0" applyFont="1" applyFill="1" applyBorder="1" applyAlignment="1" applyProtection="1">
      <alignment horizontal="center" wrapText="1"/>
    </xf>
    <xf numFmtId="172" fontId="0" fillId="7" borderId="7" xfId="0" applyNumberFormat="1" applyFont="1" applyFill="1" applyBorder="1" applyAlignment="1" applyProtection="1">
      <alignment horizontal="right" vertical="center"/>
    </xf>
    <xf numFmtId="167" fontId="0" fillId="7" borderId="0" xfId="0" applyNumberFormat="1" applyFont="1" applyFill="1" applyAlignment="1" applyProtection="1">
      <alignment horizontal="center"/>
    </xf>
    <xf numFmtId="0" fontId="2" fillId="7" borderId="0" xfId="0" applyFont="1" applyFill="1" applyBorder="1" applyAlignment="1" applyProtection="1">
      <alignment horizontal="center" vertical="center" wrapText="1"/>
    </xf>
    <xf numFmtId="0" fontId="0" fillId="7" borderId="0" xfId="0" applyFill="1" applyAlignment="1" applyProtection="1">
      <alignment horizontal="center"/>
    </xf>
    <xf numFmtId="164" fontId="0" fillId="7" borderId="0" xfId="0" applyNumberFormat="1" applyFill="1" applyBorder="1" applyAlignment="1" applyProtection="1">
      <alignment horizontal="center" wrapText="1"/>
    </xf>
    <xf numFmtId="165" fontId="9" fillId="6" borderId="8" xfId="0" applyNumberFormat="1" applyFont="1" applyFill="1" applyBorder="1" applyAlignment="1" applyProtection="1">
      <alignment horizontal="center" vertical="center"/>
    </xf>
    <xf numFmtId="165" fontId="9" fillId="6" borderId="9" xfId="0" applyNumberFormat="1" applyFont="1" applyFill="1" applyBorder="1" applyAlignment="1" applyProtection="1">
      <alignment horizontal="center" vertical="center"/>
    </xf>
    <xf numFmtId="173" fontId="0" fillId="7" borderId="0" xfId="0" applyNumberFormat="1" applyFill="1" applyBorder="1" applyAlignment="1" applyProtection="1">
      <alignment horizontal="left" vertical="center"/>
    </xf>
    <xf numFmtId="0" fontId="9" fillId="7" borderId="4" xfId="0" applyFont="1" applyFill="1" applyBorder="1" applyAlignment="1" applyProtection="1">
      <alignment vertical="center"/>
    </xf>
    <xf numFmtId="169" fontId="0" fillId="0" borderId="17" xfId="0" applyNumberFormat="1" applyFill="1" applyBorder="1" applyAlignment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  <color rgb="FFDCDC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PBP 2019 Planner</a:t>
            </a:r>
          </a:p>
        </c:rich>
      </c:tx>
      <c:layout>
        <c:manualLayout>
          <c:xMode val="edge"/>
          <c:yMode val="edge"/>
          <c:x val="1.8928000873780833E-2"/>
          <c:y val="1.2088284453514359E-2"/>
        </c:manualLayout>
      </c:layout>
      <c:overlay val="1"/>
      <c:spPr>
        <a:solidFill>
          <a:sysClr val="window" lastClr="FFFFFF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402859742736967E-2"/>
          <c:y val="7.9456674446318501E-2"/>
          <c:w val="0.87273285326081318"/>
          <c:h val="0.70231282830321096"/>
        </c:manualLayout>
      </c:layout>
      <c:scatterChart>
        <c:scatterStyle val="lineMarker"/>
        <c:varyColors val="0"/>
        <c:ser>
          <c:idx val="2"/>
          <c:order val="0"/>
          <c:tx>
            <c:v>plan</c:v>
          </c:tx>
          <c:marker>
            <c:symbol val="none"/>
          </c:marker>
          <c:xVal>
            <c:numRef>
              <c:f>'Plan Chart Data'!$B$3:$B$40</c:f>
              <c:numCache>
                <c:formatCode>m/d/yy\ h:mm;@</c:formatCode>
                <c:ptCount val="38"/>
                <c:pt idx="0">
                  <c:v>43695.72916666665</c:v>
                </c:pt>
                <c:pt idx="1">
                  <c:v>43695.932044360918</c:v>
                </c:pt>
                <c:pt idx="2">
                  <c:v>43695.945933249808</c:v>
                </c:pt>
                <c:pt idx="3">
                  <c:v>43696.128597887138</c:v>
                </c:pt>
                <c:pt idx="4">
                  <c:v>43696.149431220474</c:v>
                </c:pt>
                <c:pt idx="5">
                  <c:v>43696.321453278324</c:v>
                </c:pt>
                <c:pt idx="6">
                  <c:v>43696.34228661166</c:v>
                </c:pt>
                <c:pt idx="7">
                  <c:v>43696.442353264079</c:v>
                </c:pt>
                <c:pt idx="8">
                  <c:v>43696.473603264079</c:v>
                </c:pt>
                <c:pt idx="9">
                  <c:v>43696.521685558713</c:v>
                </c:pt>
                <c:pt idx="10">
                  <c:v>43696.542518892049</c:v>
                </c:pt>
                <c:pt idx="11">
                  <c:v>43696.666691384948</c:v>
                </c:pt>
                <c:pt idx="12">
                  <c:v>43696.708358051612</c:v>
                </c:pt>
                <c:pt idx="13">
                  <c:v>43696.793995747976</c:v>
                </c:pt>
                <c:pt idx="14">
                  <c:v>43696.814829081311</c:v>
                </c:pt>
                <c:pt idx="15">
                  <c:v>43696.881377537684</c:v>
                </c:pt>
                <c:pt idx="16">
                  <c:v>43697.08971087102</c:v>
                </c:pt>
                <c:pt idx="17">
                  <c:v>43697.282228063668</c:v>
                </c:pt>
                <c:pt idx="18">
                  <c:v>43697.323894730333</c:v>
                </c:pt>
                <c:pt idx="19">
                  <c:v>43697.504057855462</c:v>
                </c:pt>
                <c:pt idx="20">
                  <c:v>43697.545724522126</c:v>
                </c:pt>
                <c:pt idx="21">
                  <c:v>43697.635345367162</c:v>
                </c:pt>
                <c:pt idx="22">
                  <c:v>43697.666595367162</c:v>
                </c:pt>
                <c:pt idx="23">
                  <c:v>43697.755146736781</c:v>
                </c:pt>
                <c:pt idx="24">
                  <c:v>43697.796813403445</c:v>
                </c:pt>
                <c:pt idx="25">
                  <c:v>43697.918299437828</c:v>
                </c:pt>
                <c:pt idx="26">
                  <c:v>43698.168299437828</c:v>
                </c:pt>
                <c:pt idx="27">
                  <c:v>43698.226236151524</c:v>
                </c:pt>
                <c:pt idx="28">
                  <c:v>43698.299152818188</c:v>
                </c:pt>
                <c:pt idx="29">
                  <c:v>43698.406799402517</c:v>
                </c:pt>
                <c:pt idx="30">
                  <c:v>43698.448466069181</c:v>
                </c:pt>
                <c:pt idx="31">
                  <c:v>43698.6255309685</c:v>
                </c:pt>
                <c:pt idx="32">
                  <c:v>43698.667197635164</c:v>
                </c:pt>
                <c:pt idx="33">
                  <c:v>43698.834973831792</c:v>
                </c:pt>
                <c:pt idx="34">
                  <c:v>43698.876640498456</c:v>
                </c:pt>
                <c:pt idx="35">
                  <c:v>43699.030330289817</c:v>
                </c:pt>
                <c:pt idx="36">
                  <c:v>43699.238663623153</c:v>
                </c:pt>
                <c:pt idx="37">
                  <c:v>43699.327657122274</c:v>
                </c:pt>
              </c:numCache>
            </c:numRef>
          </c:xVal>
          <c:yVal>
            <c:numRef>
              <c:f>'Plan Chart Data'!$A$3:$A$40</c:f>
              <c:numCache>
                <c:formatCode>0</c:formatCode>
                <c:ptCount val="38"/>
                <c:pt idx="0">
                  <c:v>0</c:v>
                </c:pt>
                <c:pt idx="1">
                  <c:v>73.035969935576233</c:v>
                </c:pt>
                <c:pt idx="2">
                  <c:v>73.035969935576233</c:v>
                </c:pt>
                <c:pt idx="3">
                  <c:v>134.41128807762666</c:v>
                </c:pt>
                <c:pt idx="4">
                  <c:v>134.41128807762666</c:v>
                </c:pt>
                <c:pt idx="5">
                  <c:v>189.87736618150007</c:v>
                </c:pt>
                <c:pt idx="6">
                  <c:v>189.87736618150007</c:v>
                </c:pt>
                <c:pt idx="7">
                  <c:v>223.49976139346219</c:v>
                </c:pt>
                <c:pt idx="8">
                  <c:v>223.49976139346219</c:v>
                </c:pt>
                <c:pt idx="9">
                  <c:v>239.65541239163289</c:v>
                </c:pt>
                <c:pt idx="10">
                  <c:v>239.65541239163289</c:v>
                </c:pt>
                <c:pt idx="11">
                  <c:v>276.23056350910684</c:v>
                </c:pt>
                <c:pt idx="12">
                  <c:v>276.23056350910684</c:v>
                </c:pt>
                <c:pt idx="13">
                  <c:v>302.94952477531223</c:v>
                </c:pt>
                <c:pt idx="14">
                  <c:v>302.94952477531223</c:v>
                </c:pt>
                <c:pt idx="15">
                  <c:v>323.71264316392268</c:v>
                </c:pt>
                <c:pt idx="16">
                  <c:v>323.71264316392268</c:v>
                </c:pt>
                <c:pt idx="17">
                  <c:v>379.15759464726005</c:v>
                </c:pt>
                <c:pt idx="18">
                  <c:v>379.15759464726005</c:v>
                </c:pt>
                <c:pt idx="19">
                  <c:v>431.04457468384641</c:v>
                </c:pt>
                <c:pt idx="20">
                  <c:v>431.04457468384641</c:v>
                </c:pt>
                <c:pt idx="21">
                  <c:v>459.00627833452643</c:v>
                </c:pt>
                <c:pt idx="22">
                  <c:v>459.00627833452643</c:v>
                </c:pt>
                <c:pt idx="23">
                  <c:v>486.63430565497498</c:v>
                </c:pt>
                <c:pt idx="24">
                  <c:v>486.63430565497498</c:v>
                </c:pt>
                <c:pt idx="25">
                  <c:v>524.53794838145234</c:v>
                </c:pt>
                <c:pt idx="26">
                  <c:v>524.53794838145234</c:v>
                </c:pt>
                <c:pt idx="27">
                  <c:v>540.44753638749705</c:v>
                </c:pt>
                <c:pt idx="28">
                  <c:v>540.44753638749705</c:v>
                </c:pt>
                <c:pt idx="29">
                  <c:v>574.03327069911722</c:v>
                </c:pt>
                <c:pt idx="30">
                  <c:v>574.03327069911722</c:v>
                </c:pt>
                <c:pt idx="31">
                  <c:v>629.277519287362</c:v>
                </c:pt>
                <c:pt idx="32">
                  <c:v>629.277519287362</c:v>
                </c:pt>
                <c:pt idx="33">
                  <c:v>681.62369263501171</c:v>
                </c:pt>
                <c:pt idx="34">
                  <c:v>681.62369263501171</c:v>
                </c:pt>
                <c:pt idx="35">
                  <c:v>729.57490753996672</c:v>
                </c:pt>
                <c:pt idx="36">
                  <c:v>729.57490753996672</c:v>
                </c:pt>
                <c:pt idx="37">
                  <c:v>757.34087926509198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8F-F044-AB4F-57901F5E0DBC}"/>
            </c:ext>
          </c:extLst>
        </c:ser>
        <c:ser>
          <c:idx val="3"/>
          <c:order val="1"/>
          <c:tx>
            <c:v>control open</c:v>
          </c:tx>
          <c:spPr>
            <a:ln>
              <a:prstDash val="sysDot"/>
            </a:ln>
          </c:spPr>
          <c:marker>
            <c:symbol val="plus"/>
            <c:size val="7"/>
          </c:marker>
          <c:xVal>
            <c:numRef>
              <c:f>'Plan Chart Data'!$E$3:$E$22</c:f>
              <c:numCache>
                <c:formatCode>m/d/yy\ h:mm;@</c:formatCode>
                <c:ptCount val="20"/>
                <c:pt idx="0">
                  <c:v>43695.72916666665</c:v>
                </c:pt>
                <c:pt idx="1">
                  <c:v>43695.863194444428</c:v>
                </c:pt>
                <c:pt idx="2">
                  <c:v>43695.971527777758</c:v>
                </c:pt>
                <c:pt idx="3">
                  <c:v>43696.074999999983</c:v>
                </c:pt>
                <c:pt idx="4">
                  <c:v>43696.137499999983</c:v>
                </c:pt>
                <c:pt idx="5">
                  <c:v>43696.169444444429</c:v>
                </c:pt>
                <c:pt idx="6">
                  <c:v>43696.241666666647</c:v>
                </c:pt>
                <c:pt idx="7">
                  <c:v>43696.295138888869</c:v>
                </c:pt>
                <c:pt idx="8">
                  <c:v>43696.334722222207</c:v>
                </c:pt>
                <c:pt idx="9">
                  <c:v>43696.450694444429</c:v>
                </c:pt>
                <c:pt idx="10">
                  <c:v>43696.574999999983</c:v>
                </c:pt>
                <c:pt idx="11">
                  <c:v>43696.647222222207</c:v>
                </c:pt>
                <c:pt idx="12">
                  <c:v>43696.718055555539</c:v>
                </c:pt>
                <c:pt idx="13">
                  <c:v>43696.822222222203</c:v>
                </c:pt>
                <c:pt idx="14">
                  <c:v>43696.86805555554</c:v>
                </c:pt>
                <c:pt idx="15">
                  <c:v>43696.965972222206</c:v>
                </c:pt>
                <c:pt idx="16">
                  <c:v>43697.127777777758</c:v>
                </c:pt>
                <c:pt idx="17">
                  <c:v>43697.288194444431</c:v>
                </c:pt>
                <c:pt idx="18">
                  <c:v>43697.449305555536</c:v>
                </c:pt>
                <c:pt idx="19">
                  <c:v>43697.543055555536</c:v>
                </c:pt>
              </c:numCache>
            </c:numRef>
          </c:xVal>
          <c:yVal>
            <c:numRef>
              <c:f>'Plan Chart Data'!$D$3:$D$22</c:f>
              <c:numCache>
                <c:formatCode>0</c:formatCode>
                <c:ptCount val="20"/>
                <c:pt idx="0">
                  <c:v>0</c:v>
                </c:pt>
                <c:pt idx="1">
                  <c:v>73.035969935576233</c:v>
                </c:pt>
                <c:pt idx="2">
                  <c:v>134.41128807762666</c:v>
                </c:pt>
                <c:pt idx="3">
                  <c:v>189.87736618150007</c:v>
                </c:pt>
                <c:pt idx="4">
                  <c:v>223.49976139346219</c:v>
                </c:pt>
                <c:pt idx="5">
                  <c:v>239.65541239163289</c:v>
                </c:pt>
                <c:pt idx="6">
                  <c:v>276.23056350910684</c:v>
                </c:pt>
                <c:pt idx="7">
                  <c:v>302.94952477531223</c:v>
                </c:pt>
                <c:pt idx="8">
                  <c:v>323.71264316392268</c:v>
                </c:pt>
                <c:pt idx="9">
                  <c:v>379.15759464726005</c:v>
                </c:pt>
                <c:pt idx="10">
                  <c:v>431.04457468384641</c:v>
                </c:pt>
                <c:pt idx="11">
                  <c:v>459.00627833452643</c:v>
                </c:pt>
                <c:pt idx="12">
                  <c:v>486.63430565497498</c:v>
                </c:pt>
                <c:pt idx="13">
                  <c:v>524.53794838145234</c:v>
                </c:pt>
                <c:pt idx="14">
                  <c:v>540.44753638749705</c:v>
                </c:pt>
                <c:pt idx="15">
                  <c:v>574.03327069911722</c:v>
                </c:pt>
                <c:pt idx="16">
                  <c:v>629.277519287362</c:v>
                </c:pt>
                <c:pt idx="17">
                  <c:v>681.62369263501171</c:v>
                </c:pt>
                <c:pt idx="18">
                  <c:v>729.57490753996672</c:v>
                </c:pt>
                <c:pt idx="19">
                  <c:v>757.34087926509198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8F-F044-AB4F-57901F5E0DBC}"/>
            </c:ext>
          </c:extLst>
        </c:ser>
        <c:ser>
          <c:idx val="4"/>
          <c:order val="2"/>
          <c:tx>
            <c:v>control close</c:v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plus"/>
            <c:size val="7"/>
            <c:spPr>
              <a:noFill/>
              <a:ln>
                <a:solidFill>
                  <a:srgbClr val="C0504D">
                    <a:shade val="95000"/>
                    <a:satMod val="105000"/>
                  </a:srgbClr>
                </a:solidFill>
              </a:ln>
            </c:spPr>
          </c:marker>
          <c:xVal>
            <c:numRef>
              <c:f>'Plan Chart Data'!$F$3:$F$22</c:f>
              <c:numCache>
                <c:formatCode>m/d/yy\ h:mm;@</c:formatCode>
                <c:ptCount val="20"/>
                <c:pt idx="0">
                  <c:v>43695.770833333314</c:v>
                </c:pt>
                <c:pt idx="1">
                  <c:v>43696.056944444426</c:v>
                </c:pt>
                <c:pt idx="2">
                  <c:v>43696.331944444428</c:v>
                </c:pt>
                <c:pt idx="3">
                  <c:v>43696.579166666648</c:v>
                </c:pt>
                <c:pt idx="4">
                  <c:v>43696.739583333314</c:v>
                </c:pt>
                <c:pt idx="5">
                  <c:v>43696.816666666651</c:v>
                </c:pt>
                <c:pt idx="6">
                  <c:v>43696.992361111093</c:v>
                </c:pt>
                <c:pt idx="7">
                  <c:v>43697.122222222206</c:v>
                </c:pt>
                <c:pt idx="8">
                  <c:v>43697.218749999985</c:v>
                </c:pt>
                <c:pt idx="9">
                  <c:v>43697.483333333315</c:v>
                </c:pt>
                <c:pt idx="10">
                  <c:v>43697.731944444429</c:v>
                </c:pt>
                <c:pt idx="11">
                  <c:v>43697.872916666653</c:v>
                </c:pt>
                <c:pt idx="12">
                  <c:v>43698.015972222209</c:v>
                </c:pt>
                <c:pt idx="13">
                  <c:v>43698.207638888874</c:v>
                </c:pt>
                <c:pt idx="14">
                  <c:v>43698.293055555536</c:v>
                </c:pt>
                <c:pt idx="15">
                  <c:v>43698.465972222206</c:v>
                </c:pt>
                <c:pt idx="16">
                  <c:v>43698.761111111096</c:v>
                </c:pt>
                <c:pt idx="17">
                  <c:v>43699.054166666647</c:v>
                </c:pt>
                <c:pt idx="18">
                  <c:v>43699.323611111096</c:v>
                </c:pt>
                <c:pt idx="19">
                  <c:v>43699.47916666665</c:v>
                </c:pt>
              </c:numCache>
            </c:numRef>
          </c:xVal>
          <c:yVal>
            <c:numRef>
              <c:f>'Plan Chart Data'!$D$3:$D$22</c:f>
              <c:numCache>
                <c:formatCode>0</c:formatCode>
                <c:ptCount val="20"/>
                <c:pt idx="0">
                  <c:v>0</c:v>
                </c:pt>
                <c:pt idx="1">
                  <c:v>73.035969935576233</c:v>
                </c:pt>
                <c:pt idx="2">
                  <c:v>134.41128807762666</c:v>
                </c:pt>
                <c:pt idx="3">
                  <c:v>189.87736618150007</c:v>
                </c:pt>
                <c:pt idx="4">
                  <c:v>223.49976139346219</c:v>
                </c:pt>
                <c:pt idx="5">
                  <c:v>239.65541239163289</c:v>
                </c:pt>
                <c:pt idx="6">
                  <c:v>276.23056350910684</c:v>
                </c:pt>
                <c:pt idx="7">
                  <c:v>302.94952477531223</c:v>
                </c:pt>
                <c:pt idx="8">
                  <c:v>323.71264316392268</c:v>
                </c:pt>
                <c:pt idx="9">
                  <c:v>379.15759464726005</c:v>
                </c:pt>
                <c:pt idx="10">
                  <c:v>431.04457468384641</c:v>
                </c:pt>
                <c:pt idx="11">
                  <c:v>459.00627833452643</c:v>
                </c:pt>
                <c:pt idx="12">
                  <c:v>486.63430565497498</c:v>
                </c:pt>
                <c:pt idx="13">
                  <c:v>524.53794838145234</c:v>
                </c:pt>
                <c:pt idx="14">
                  <c:v>540.44753638749705</c:v>
                </c:pt>
                <c:pt idx="15">
                  <c:v>574.03327069911722</c:v>
                </c:pt>
                <c:pt idx="16">
                  <c:v>629.277519287362</c:v>
                </c:pt>
                <c:pt idx="17">
                  <c:v>681.62369263501171</c:v>
                </c:pt>
                <c:pt idx="18">
                  <c:v>729.57490753996672</c:v>
                </c:pt>
                <c:pt idx="19">
                  <c:v>757.34087926509198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8F-F044-AB4F-57901F5E0DBC}"/>
            </c:ext>
          </c:extLst>
        </c:ser>
        <c:ser>
          <c:idx val="5"/>
          <c:order val="3"/>
          <c:tx>
            <c:v>sunrise</c:v>
          </c:tx>
          <c:spPr>
            <a:ln w="25400">
              <a:solidFill>
                <a:srgbClr val="F79646">
                  <a:lumMod val="60000"/>
                  <a:lumOff val="40000"/>
                  <a:alpha val="50000"/>
                </a:srgbClr>
              </a:solidFill>
              <a:prstDash val="dash"/>
            </a:ln>
          </c:spPr>
          <c:marker>
            <c:symbol val="none"/>
          </c:marker>
          <c:xVal>
            <c:numRef>
              <c:f>'Plan Chart Data'!$I$3:$I$4</c:f>
              <c:numCache>
                <c:formatCode>m/d/yy\ h:mm;@</c:formatCode>
                <c:ptCount val="2"/>
                <c:pt idx="0">
                  <c:v>43695.293055555558</c:v>
                </c:pt>
                <c:pt idx="1">
                  <c:v>43695.293055555558</c:v>
                </c:pt>
              </c:numCache>
            </c:numRef>
          </c:xVal>
          <c:yVal>
            <c:numRef>
              <c:f>'Plan Chart Data'!$H$3:$H$4</c:f>
              <c:numCache>
                <c:formatCode>0</c:formatCode>
                <c:ptCount val="2"/>
                <c:pt idx="0">
                  <c:v>0</c:v>
                </c:pt>
                <c:pt idx="1">
                  <c:v>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8F-F044-AB4F-57901F5E0DBC}"/>
            </c:ext>
          </c:extLst>
        </c:ser>
        <c:ser>
          <c:idx val="6"/>
          <c:order val="4"/>
          <c:tx>
            <c:v>sunset</c:v>
          </c:tx>
          <c:spPr>
            <a:ln w="25400">
              <a:solidFill>
                <a:schemeClr val="accent1">
                  <a:alpha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'Plan Chart Data'!$J$3:$J$4</c:f>
              <c:numCache>
                <c:formatCode>m/d/yy\ h:mm;@</c:formatCode>
                <c:ptCount val="2"/>
                <c:pt idx="0">
                  <c:v>43695.884722222225</c:v>
                </c:pt>
                <c:pt idx="1">
                  <c:v>43695.884722222225</c:v>
                </c:pt>
              </c:numCache>
            </c:numRef>
          </c:xVal>
          <c:yVal>
            <c:numRef>
              <c:f>'Plan Chart Data'!$H$3:$H$4</c:f>
              <c:numCache>
                <c:formatCode>0</c:formatCode>
                <c:ptCount val="2"/>
                <c:pt idx="0">
                  <c:v>0</c:v>
                </c:pt>
                <c:pt idx="1">
                  <c:v>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8F-F044-AB4F-57901F5E0DBC}"/>
            </c:ext>
          </c:extLst>
        </c:ser>
        <c:ser>
          <c:idx val="7"/>
          <c:order val="5"/>
          <c:tx>
            <c:v/>
          </c:tx>
          <c:spPr>
            <a:ln w="25400">
              <a:solidFill>
                <a:schemeClr val="accent6">
                  <a:alpha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'Plan Chart Data'!$I$5:$I$6</c:f>
              <c:numCache>
                <c:formatCode>m/d/yy\ h:mm;@</c:formatCode>
                <c:ptCount val="2"/>
                <c:pt idx="0">
                  <c:v>43696.294444444444</c:v>
                </c:pt>
                <c:pt idx="1">
                  <c:v>43696.294444444444</c:v>
                </c:pt>
              </c:numCache>
            </c:numRef>
          </c:xVal>
          <c:yVal>
            <c:numRef>
              <c:f>'Plan Chart Data'!$H$5:$H$6</c:f>
              <c:numCache>
                <c:formatCode>0</c:formatCode>
                <c:ptCount val="2"/>
                <c:pt idx="0">
                  <c:v>0</c:v>
                </c:pt>
                <c:pt idx="1">
                  <c:v>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8F-F044-AB4F-57901F5E0DBC}"/>
            </c:ext>
          </c:extLst>
        </c:ser>
        <c:ser>
          <c:idx val="8"/>
          <c:order val="6"/>
          <c:tx>
            <c:v/>
          </c:tx>
          <c:spPr>
            <a:ln w="25400">
              <a:solidFill>
                <a:schemeClr val="accent1">
                  <a:alpha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'Plan Chart Data'!$J$5:$J$6</c:f>
              <c:numCache>
                <c:formatCode>m/d/yy\ h:mm;@</c:formatCode>
                <c:ptCount val="2"/>
                <c:pt idx="0">
                  <c:v>43696.883333333331</c:v>
                </c:pt>
                <c:pt idx="1">
                  <c:v>43696.883333333331</c:v>
                </c:pt>
              </c:numCache>
            </c:numRef>
          </c:xVal>
          <c:yVal>
            <c:numRef>
              <c:f>'Plan Chart Data'!$H$5:$H$6</c:f>
              <c:numCache>
                <c:formatCode>0</c:formatCode>
                <c:ptCount val="2"/>
                <c:pt idx="0">
                  <c:v>0</c:v>
                </c:pt>
                <c:pt idx="1">
                  <c:v>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8F-F044-AB4F-57901F5E0DBC}"/>
            </c:ext>
          </c:extLst>
        </c:ser>
        <c:ser>
          <c:idx val="9"/>
          <c:order val="7"/>
          <c:tx>
            <c:v/>
          </c:tx>
          <c:spPr>
            <a:ln w="25400">
              <a:solidFill>
                <a:schemeClr val="accent6">
                  <a:alpha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'Plan Chart Data'!$I$7:$I$8</c:f>
              <c:numCache>
                <c:formatCode>m/d/yy\ h:mm;@</c:formatCode>
                <c:ptCount val="2"/>
                <c:pt idx="0">
                  <c:v>43697.295138888891</c:v>
                </c:pt>
                <c:pt idx="1">
                  <c:v>43697.295138888891</c:v>
                </c:pt>
              </c:numCache>
            </c:numRef>
          </c:xVal>
          <c:yVal>
            <c:numRef>
              <c:f>'Plan Chart Data'!$H$7:$H$8</c:f>
              <c:numCache>
                <c:formatCode>0</c:formatCode>
                <c:ptCount val="2"/>
                <c:pt idx="0">
                  <c:v>0</c:v>
                </c:pt>
                <c:pt idx="1">
                  <c:v>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8F-F044-AB4F-57901F5E0DBC}"/>
            </c:ext>
          </c:extLst>
        </c:ser>
        <c:ser>
          <c:idx val="10"/>
          <c:order val="8"/>
          <c:tx>
            <c:v/>
          </c:tx>
          <c:spPr>
            <a:ln w="25400">
              <a:solidFill>
                <a:schemeClr val="accent1">
                  <a:alpha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'Plan Chart Data'!$J$7:$J$8</c:f>
              <c:numCache>
                <c:formatCode>m/d/yy\ h:mm;@</c:formatCode>
                <c:ptCount val="2"/>
                <c:pt idx="0">
                  <c:v>43697.881944444445</c:v>
                </c:pt>
                <c:pt idx="1">
                  <c:v>43697.881944444445</c:v>
                </c:pt>
              </c:numCache>
            </c:numRef>
          </c:xVal>
          <c:yVal>
            <c:numRef>
              <c:f>'Plan Chart Data'!$H$7:$H$8</c:f>
              <c:numCache>
                <c:formatCode>0</c:formatCode>
                <c:ptCount val="2"/>
                <c:pt idx="0">
                  <c:v>0</c:v>
                </c:pt>
                <c:pt idx="1">
                  <c:v>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8F-F044-AB4F-57901F5E0DBC}"/>
            </c:ext>
          </c:extLst>
        </c:ser>
        <c:ser>
          <c:idx val="11"/>
          <c:order val="9"/>
          <c:tx>
            <c:v/>
          </c:tx>
          <c:spPr>
            <a:ln w="25400">
              <a:solidFill>
                <a:schemeClr val="accent6">
                  <a:alpha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'Plan Chart Data'!$I$9:$I$10</c:f>
              <c:numCache>
                <c:formatCode>m/d/yy\ h:mm;@</c:formatCode>
                <c:ptCount val="2"/>
                <c:pt idx="0">
                  <c:v>43698.29583333333</c:v>
                </c:pt>
                <c:pt idx="1">
                  <c:v>43698.29583333333</c:v>
                </c:pt>
              </c:numCache>
            </c:numRef>
          </c:xVal>
          <c:yVal>
            <c:numRef>
              <c:f>'Plan Chart Data'!$H$9:$H$10</c:f>
              <c:numCache>
                <c:formatCode>0</c:formatCode>
                <c:ptCount val="2"/>
                <c:pt idx="0">
                  <c:v>0</c:v>
                </c:pt>
                <c:pt idx="1">
                  <c:v>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98F-F044-AB4F-57901F5E0DBC}"/>
            </c:ext>
          </c:extLst>
        </c:ser>
        <c:ser>
          <c:idx val="12"/>
          <c:order val="10"/>
          <c:tx>
            <c:v/>
          </c:tx>
          <c:spPr>
            <a:ln w="25400">
              <a:solidFill>
                <a:schemeClr val="accent1">
                  <a:alpha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'Plan Chart Data'!$J$9:$J$10</c:f>
              <c:numCache>
                <c:formatCode>m/d/yy\ h:mm;@</c:formatCode>
                <c:ptCount val="2"/>
                <c:pt idx="0">
                  <c:v>43698.881249999999</c:v>
                </c:pt>
                <c:pt idx="1">
                  <c:v>43698.881249999999</c:v>
                </c:pt>
              </c:numCache>
            </c:numRef>
          </c:xVal>
          <c:yVal>
            <c:numRef>
              <c:f>'Plan Chart Data'!$H$9:$H$10</c:f>
              <c:numCache>
                <c:formatCode>0</c:formatCode>
                <c:ptCount val="2"/>
                <c:pt idx="0">
                  <c:v>0</c:v>
                </c:pt>
                <c:pt idx="1">
                  <c:v>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98F-F044-AB4F-57901F5E0DBC}"/>
            </c:ext>
          </c:extLst>
        </c:ser>
        <c:ser>
          <c:idx val="0"/>
          <c:order val="11"/>
          <c:spPr>
            <a:ln w="25400">
              <a:solidFill>
                <a:srgbClr val="F79646">
                  <a:alpha val="50000"/>
                </a:srgbClr>
              </a:solidFill>
              <a:prstDash val="dash"/>
            </a:ln>
          </c:spPr>
          <c:marker>
            <c:symbol val="none"/>
          </c:marker>
          <c:xVal>
            <c:numRef>
              <c:f>'Plan Chart Data'!$I$11:$I$12</c:f>
              <c:numCache>
                <c:formatCode>m/d/yy\ h:mm;@</c:formatCode>
                <c:ptCount val="2"/>
                <c:pt idx="0">
                  <c:v>43699.297222222223</c:v>
                </c:pt>
                <c:pt idx="1">
                  <c:v>43699.297222222223</c:v>
                </c:pt>
              </c:numCache>
            </c:numRef>
          </c:xVal>
          <c:yVal>
            <c:numRef>
              <c:f>'Plan Chart Data'!$H$11:$H$12</c:f>
              <c:numCache>
                <c:formatCode>0</c:formatCode>
                <c:ptCount val="2"/>
                <c:pt idx="0">
                  <c:v>0</c:v>
                </c:pt>
                <c:pt idx="1">
                  <c:v>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98F-F044-AB4F-57901F5E0DBC}"/>
            </c:ext>
          </c:extLst>
        </c:ser>
        <c:ser>
          <c:idx val="1"/>
          <c:order val="12"/>
          <c:spPr>
            <a:ln w="25400">
              <a:solidFill>
                <a:srgbClr val="4F81BD">
                  <a:alpha val="50000"/>
                </a:srgbClr>
              </a:solidFill>
              <a:prstDash val="dash"/>
            </a:ln>
          </c:spPr>
          <c:marker>
            <c:symbol val="none"/>
          </c:marker>
          <c:xVal>
            <c:numRef>
              <c:f>'Plan Chart Data'!$J$11:$J$12</c:f>
              <c:numCache>
                <c:formatCode>m/d/yy\ h:mm;@</c:formatCode>
                <c:ptCount val="2"/>
                <c:pt idx="0">
                  <c:v>43699.879861111112</c:v>
                </c:pt>
                <c:pt idx="1">
                  <c:v>43699.879861111112</c:v>
                </c:pt>
              </c:numCache>
            </c:numRef>
          </c:xVal>
          <c:yVal>
            <c:numRef>
              <c:f>'Plan Chart Data'!$H$11:$H$12</c:f>
              <c:numCache>
                <c:formatCode>0</c:formatCode>
                <c:ptCount val="2"/>
                <c:pt idx="0">
                  <c:v>0</c:v>
                </c:pt>
                <c:pt idx="1">
                  <c:v>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98F-F044-AB4F-57901F5E0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89984"/>
        <c:axId val="72508160"/>
      </c:scatterChart>
      <c:valAx>
        <c:axId val="72489984"/>
        <c:scaling>
          <c:orientation val="minMax"/>
          <c:max val="43699.75"/>
          <c:min val="43695.5"/>
        </c:scaling>
        <c:delete val="0"/>
        <c:axPos val="b"/>
        <c:numFmt formatCode="ddd\ \ h:mm\ AM/PM;@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508160"/>
        <c:crosses val="autoZero"/>
        <c:crossBetween val="midCat"/>
        <c:majorUnit val="0.25"/>
      </c:valAx>
      <c:valAx>
        <c:axId val="72508160"/>
        <c:scaling>
          <c:orientation val="minMax"/>
          <c:max val="8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Elapsed Miles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crossAx val="72489984"/>
        <c:crosses val="autoZero"/>
        <c:crossBetween val="midCat"/>
      </c:valAx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38169267846777738"/>
          <c:y val="1.73390735234208E-2"/>
          <c:w val="0.59363176912276971"/>
          <c:h val="4.5273639417579475E-2"/>
        </c:manualLayout>
      </c:layout>
      <c:overlay val="1"/>
      <c:spPr>
        <a:solidFill>
          <a:schemeClr val="bg1"/>
        </a:solidFill>
        <a:ln>
          <a:solidFill>
            <a:schemeClr val="tx2"/>
          </a:solidFill>
        </a:ln>
      </c:sp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69" workbookViewId="0" zoomToFit="1"/>
  </sheetViews>
  <sheetProtection content="1" objects="1"/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812" cy="627264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0.37191</cdr:x>
      <cdr:y>0.0764</cdr:y>
    </cdr:from>
    <cdr:to>
      <cdr:x>0.45299</cdr:x>
      <cdr:y>0.78079</cdr:y>
    </cdr:to>
    <cdr:sp macro="" textlink="">
      <cdr:nvSpPr>
        <cdr:cNvPr id="20" name="Rectangle 19"/>
        <cdr:cNvSpPr/>
      </cdr:nvSpPr>
      <cdr:spPr>
        <a:xfrm xmlns:a="http://schemas.openxmlformats.org/drawingml/2006/main">
          <a:off x="3228016" y="481601"/>
          <a:ext cx="703736" cy="44402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0.57596</cdr:x>
      <cdr:y>0.0764</cdr:y>
    </cdr:from>
    <cdr:to>
      <cdr:x>0.65815</cdr:x>
      <cdr:y>0.78079</cdr:y>
    </cdr:to>
    <cdr:sp macro="" textlink="">
      <cdr:nvSpPr>
        <cdr:cNvPr id="21" name="Rectangle 20"/>
        <cdr:cNvSpPr/>
      </cdr:nvSpPr>
      <cdr:spPr>
        <a:xfrm xmlns:a="http://schemas.openxmlformats.org/drawingml/2006/main">
          <a:off x="4999039" y="481601"/>
          <a:ext cx="713369" cy="44402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0.16722</cdr:x>
      <cdr:y>0.07769</cdr:y>
    </cdr:from>
    <cdr:to>
      <cdr:x>0.24705</cdr:x>
      <cdr:y>0.78208</cdr:y>
    </cdr:to>
    <cdr:sp macro="" textlink="">
      <cdr:nvSpPr>
        <cdr:cNvPr id="19" name="Rectangle 18"/>
        <cdr:cNvSpPr/>
      </cdr:nvSpPr>
      <cdr:spPr>
        <a:xfrm xmlns:a="http://schemas.openxmlformats.org/drawingml/2006/main">
          <a:off x="1451412" y="489733"/>
          <a:ext cx="692887" cy="444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0.78131</cdr:x>
      <cdr:y>0.0764</cdr:y>
    </cdr:from>
    <cdr:to>
      <cdr:x>0.86233</cdr:x>
      <cdr:y>0.78079</cdr:y>
    </cdr:to>
    <cdr:sp macro="" textlink="">
      <cdr:nvSpPr>
        <cdr:cNvPr id="22" name="Rectangle 21"/>
        <cdr:cNvSpPr/>
      </cdr:nvSpPr>
      <cdr:spPr>
        <a:xfrm xmlns:a="http://schemas.openxmlformats.org/drawingml/2006/main">
          <a:off x="6781431" y="481601"/>
          <a:ext cx="703215" cy="44402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0.35132</cdr:x>
      <cdr:y>0.64219</cdr:y>
    </cdr:from>
    <cdr:to>
      <cdr:x>0.4906</cdr:x>
      <cdr:y>0.68921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49258" y="4048124"/>
          <a:ext cx="1208884" cy="296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/>
        <a:p xmlns:a="http://schemas.openxmlformats.org/drawingml/2006/main">
          <a:r>
            <a:rPr lang="en-US" sz="1100"/>
            <a:t>Villaines-la-Juhel</a:t>
          </a:r>
        </a:p>
      </cdr:txBody>
    </cdr:sp>
  </cdr:relSizeAnchor>
  <cdr:relSizeAnchor xmlns:cdr="http://schemas.openxmlformats.org/drawingml/2006/chartDrawing">
    <cdr:from>
      <cdr:x>0.83999</cdr:x>
      <cdr:y>0.14919</cdr:y>
    </cdr:from>
    <cdr:to>
      <cdr:x>0.99977</cdr:x>
      <cdr:y>0.18605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290750" y="940424"/>
          <a:ext cx="1386814" cy="232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Mortagne-au-Perche</a:t>
          </a:r>
        </a:p>
      </cdr:txBody>
    </cdr:sp>
  </cdr:relSizeAnchor>
  <cdr:relSizeAnchor xmlns:cdr="http://schemas.openxmlformats.org/drawingml/2006/chartDrawing">
    <cdr:from>
      <cdr:x>0.39526</cdr:x>
      <cdr:y>0.60328</cdr:y>
    </cdr:from>
    <cdr:to>
      <cdr:x>0.48354</cdr:x>
      <cdr:y>0.63927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430634" y="3802844"/>
          <a:ext cx="766228" cy="226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Fougeres</a:t>
          </a:r>
        </a:p>
      </cdr:txBody>
    </cdr:sp>
  </cdr:relSizeAnchor>
  <cdr:relSizeAnchor xmlns:cdr="http://schemas.openxmlformats.org/drawingml/2006/chartDrawing">
    <cdr:from>
      <cdr:x>0.43024</cdr:x>
      <cdr:y>0.57525</cdr:y>
    </cdr:from>
    <cdr:to>
      <cdr:x>0.52475</cdr:x>
      <cdr:y>0.60536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734270" y="3626140"/>
          <a:ext cx="820301" cy="189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Tinteniac</a:t>
          </a:r>
        </a:p>
      </cdr:txBody>
    </cdr:sp>
  </cdr:relSizeAnchor>
  <cdr:relSizeAnchor xmlns:cdr="http://schemas.openxmlformats.org/drawingml/2006/chartDrawing">
    <cdr:from>
      <cdr:x>0.4708</cdr:x>
      <cdr:y>0.51697</cdr:y>
    </cdr:from>
    <cdr:to>
      <cdr:x>0.60062</cdr:x>
      <cdr:y>0.56716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086352" y="3258799"/>
          <a:ext cx="1126775" cy="3163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Loudeac</a:t>
          </a:r>
        </a:p>
      </cdr:txBody>
    </cdr:sp>
  </cdr:relSizeAnchor>
  <cdr:relSizeAnchor xmlns:cdr="http://schemas.openxmlformats.org/drawingml/2006/chartDrawing">
    <cdr:from>
      <cdr:x>0.67041</cdr:x>
      <cdr:y>0.34045</cdr:y>
    </cdr:from>
    <cdr:to>
      <cdr:x>0.75661</cdr:x>
      <cdr:y>0.37084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818811" y="2146064"/>
          <a:ext cx="748175" cy="191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Loudeac</a:t>
          </a:r>
        </a:p>
      </cdr:txBody>
    </cdr:sp>
  </cdr:relSizeAnchor>
  <cdr:relSizeAnchor xmlns:cdr="http://schemas.openxmlformats.org/drawingml/2006/chartDrawing">
    <cdr:from>
      <cdr:x>0.51176</cdr:x>
      <cdr:y>0.47747</cdr:y>
    </cdr:from>
    <cdr:to>
      <cdr:x>0.65301</cdr:x>
      <cdr:y>0.52494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41873" y="3009764"/>
          <a:ext cx="1225983" cy="299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Carhaix</a:t>
          </a:r>
        </a:p>
      </cdr:txBody>
    </cdr:sp>
  </cdr:relSizeAnchor>
  <cdr:relSizeAnchor xmlns:cdr="http://schemas.openxmlformats.org/drawingml/2006/chartDrawing">
    <cdr:from>
      <cdr:x>0.60842</cdr:x>
      <cdr:y>0.39101</cdr:y>
    </cdr:from>
    <cdr:to>
      <cdr:x>0.6888</cdr:x>
      <cdr:y>0.43042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280791" y="2464795"/>
          <a:ext cx="697660" cy="24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Carhaix</a:t>
          </a:r>
        </a:p>
      </cdr:txBody>
    </cdr:sp>
  </cdr:relSizeAnchor>
  <cdr:relSizeAnchor xmlns:cdr="http://schemas.openxmlformats.org/drawingml/2006/chartDrawing">
    <cdr:from>
      <cdr:x>0.56104</cdr:x>
      <cdr:y>0.43843</cdr:y>
    </cdr:from>
    <cdr:to>
      <cdr:x>0.67113</cdr:x>
      <cdr:y>0.4758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869520" y="2763678"/>
          <a:ext cx="955529" cy="235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Brest</a:t>
          </a:r>
        </a:p>
      </cdr:txBody>
    </cdr:sp>
  </cdr:relSizeAnchor>
  <cdr:relSizeAnchor xmlns:cdr="http://schemas.openxmlformats.org/drawingml/2006/chartDrawing">
    <cdr:from>
      <cdr:x>0.72805</cdr:x>
      <cdr:y>0.28701</cdr:y>
    </cdr:from>
    <cdr:to>
      <cdr:x>0.84437</cdr:x>
      <cdr:y>0.3329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6319137" y="1809220"/>
          <a:ext cx="1009602" cy="289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Tinteniac</a:t>
          </a:r>
        </a:p>
      </cdr:txBody>
    </cdr:sp>
  </cdr:relSizeAnchor>
  <cdr:relSizeAnchor xmlns:cdr="http://schemas.openxmlformats.org/drawingml/2006/chartDrawing">
    <cdr:from>
      <cdr:x>0.75986</cdr:x>
      <cdr:y>0.26289</cdr:y>
    </cdr:from>
    <cdr:to>
      <cdr:x>0.88345</cdr:x>
      <cdr:y>0.29588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595179" y="1657162"/>
          <a:ext cx="1072702" cy="207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Fougeres</a:t>
          </a:r>
        </a:p>
      </cdr:txBody>
    </cdr:sp>
  </cdr:relSizeAnchor>
  <cdr:relSizeAnchor xmlns:cdr="http://schemas.openxmlformats.org/drawingml/2006/chartDrawing">
    <cdr:from>
      <cdr:x>0.81425</cdr:x>
      <cdr:y>0.21572</cdr:y>
    </cdr:from>
    <cdr:to>
      <cdr:x>0.95134</cdr:x>
      <cdr:y>0.25195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067312" y="1359792"/>
          <a:ext cx="1189875" cy="228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Villaines-la-Juhel</a:t>
          </a:r>
        </a:p>
      </cdr:txBody>
    </cdr:sp>
  </cdr:relSizeAnchor>
  <cdr:relSizeAnchor xmlns:cdr="http://schemas.openxmlformats.org/drawingml/2006/chartDrawing">
    <cdr:from>
      <cdr:x>0.8711</cdr:x>
      <cdr:y>0.11511</cdr:y>
    </cdr:from>
    <cdr:to>
      <cdr:x>0.97704</cdr:x>
      <cdr:y>0.13628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560751" y="725583"/>
          <a:ext cx="919508" cy="133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/>
            <a:t>Dreux</a:t>
          </a:r>
        </a:p>
      </cdr:txBody>
    </cdr:sp>
  </cdr:relSizeAnchor>
  <cdr:relSizeAnchor xmlns:cdr="http://schemas.openxmlformats.org/drawingml/2006/chartDrawing">
    <cdr:from>
      <cdr:x>0.29696</cdr:x>
      <cdr:y>0.70514</cdr:y>
    </cdr:from>
    <cdr:to>
      <cdr:x>0.45674</cdr:x>
      <cdr:y>0.742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2577452" y="4444937"/>
          <a:ext cx="1386814" cy="232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Mortagne-au-Perche</a:t>
          </a:r>
        </a:p>
      </cdr:txBody>
    </cdr:sp>
  </cdr:relSizeAnchor>
  <cdr:relSizeAnchor xmlns:cdr="http://schemas.openxmlformats.org/drawingml/2006/chartDrawing">
    <cdr:from>
      <cdr:x>0.89455</cdr:x>
      <cdr:y>0.07473</cdr:y>
    </cdr:from>
    <cdr:to>
      <cdr:x>0.99879</cdr:x>
      <cdr:y>0.11254</cdr:y>
    </cdr:to>
    <cdr:sp macro="" textlink="">
      <cdr:nvSpPr>
        <cdr:cNvPr id="25" name="TextBox 1">
          <a:extLst xmlns:a="http://schemas.openxmlformats.org/drawingml/2006/main">
            <a:ext uri="{FF2B5EF4-FFF2-40B4-BE49-F238E27FC236}">
              <a16:creationId xmlns:a16="http://schemas.microsoft.com/office/drawing/2014/main" id="{3CD29C89-4BE1-A547-A1B6-B6626371F8B6}"/>
            </a:ext>
          </a:extLst>
        </cdr:cNvPr>
        <cdr:cNvSpPr txBox="1"/>
      </cdr:nvSpPr>
      <cdr:spPr>
        <a:xfrm xmlns:a="http://schemas.openxmlformats.org/drawingml/2006/main">
          <a:off x="7764244" y="471085"/>
          <a:ext cx="904753" cy="238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/>
            <a:t>Rambouillet</a:t>
          </a:r>
        </a:p>
      </cdr:txBody>
    </cdr:sp>
  </cdr:relSizeAnchor>
  <cdr:relSizeAnchor xmlns:cdr="http://schemas.openxmlformats.org/drawingml/2006/chartDrawing">
    <cdr:from>
      <cdr:x>0.44417</cdr:x>
      <cdr:y>0.55568</cdr:y>
    </cdr:from>
    <cdr:to>
      <cdr:x>0.53868</cdr:x>
      <cdr:y>0.58579</cdr:y>
    </cdr:to>
    <cdr:sp macro="" textlink="">
      <cdr:nvSpPr>
        <cdr:cNvPr id="40" name="TextBox 1">
          <a:extLst xmlns:a="http://schemas.openxmlformats.org/drawingml/2006/main">
            <a:ext uri="{FF2B5EF4-FFF2-40B4-BE49-F238E27FC236}">
              <a16:creationId xmlns:a16="http://schemas.microsoft.com/office/drawing/2014/main" id="{7BE63C00-6692-E14D-8F34-B2DAC7D10904}"/>
            </a:ext>
          </a:extLst>
        </cdr:cNvPr>
        <cdr:cNvSpPr txBox="1"/>
      </cdr:nvSpPr>
      <cdr:spPr>
        <a:xfrm xmlns:a="http://schemas.openxmlformats.org/drawingml/2006/main">
          <a:off x="3855155" y="3502778"/>
          <a:ext cx="820302" cy="189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Quedillac</a:t>
          </a:r>
        </a:p>
      </cdr:txBody>
    </cdr:sp>
  </cdr:relSizeAnchor>
  <cdr:relSizeAnchor xmlns:cdr="http://schemas.openxmlformats.org/drawingml/2006/chartDrawing">
    <cdr:from>
      <cdr:x>0.49313</cdr:x>
      <cdr:y>0.50489</cdr:y>
    </cdr:from>
    <cdr:to>
      <cdr:x>0.58764</cdr:x>
      <cdr:y>0.535</cdr:y>
    </cdr:to>
    <cdr:sp macro="" textlink="">
      <cdr:nvSpPr>
        <cdr:cNvPr id="41" name="TextBox 1">
          <a:extLst xmlns:a="http://schemas.openxmlformats.org/drawingml/2006/main">
            <a:ext uri="{FF2B5EF4-FFF2-40B4-BE49-F238E27FC236}">
              <a16:creationId xmlns:a16="http://schemas.microsoft.com/office/drawing/2014/main" id="{FD367B1A-DFA2-EF45-9075-8E0E284D8076}"/>
            </a:ext>
          </a:extLst>
        </cdr:cNvPr>
        <cdr:cNvSpPr txBox="1"/>
      </cdr:nvSpPr>
      <cdr:spPr>
        <a:xfrm xmlns:a="http://schemas.openxmlformats.org/drawingml/2006/main">
          <a:off x="4280155" y="3182609"/>
          <a:ext cx="820301" cy="189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St</a:t>
          </a:r>
          <a:r>
            <a:rPr lang="en-US" sz="1100" baseline="0"/>
            <a:t> </a:t>
          </a:r>
          <a:r>
            <a:rPr lang="en-US" sz="1100"/>
            <a:t>Nicolas</a:t>
          </a:r>
        </a:p>
      </cdr:txBody>
    </cdr:sp>
  </cdr:relSizeAnchor>
  <cdr:relSizeAnchor xmlns:cdr="http://schemas.openxmlformats.org/drawingml/2006/chartDrawing">
    <cdr:from>
      <cdr:x>0.63636</cdr:x>
      <cdr:y>0.37202</cdr:y>
    </cdr:from>
    <cdr:to>
      <cdr:x>0.73087</cdr:x>
      <cdr:y>0.40213</cdr:y>
    </cdr:to>
    <cdr:sp macro="" textlink="">
      <cdr:nvSpPr>
        <cdr:cNvPr id="42" name="TextBox 1">
          <a:extLst xmlns:a="http://schemas.openxmlformats.org/drawingml/2006/main">
            <a:ext uri="{FF2B5EF4-FFF2-40B4-BE49-F238E27FC236}">
              <a16:creationId xmlns:a16="http://schemas.microsoft.com/office/drawing/2014/main" id="{7389F827-7187-7145-8D7A-E60A21DA8D08}"/>
            </a:ext>
          </a:extLst>
        </cdr:cNvPr>
        <cdr:cNvSpPr txBox="1"/>
      </cdr:nvSpPr>
      <cdr:spPr>
        <a:xfrm xmlns:a="http://schemas.openxmlformats.org/drawingml/2006/main">
          <a:off x="5523269" y="2345090"/>
          <a:ext cx="820302" cy="189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St</a:t>
          </a:r>
          <a:r>
            <a:rPr lang="en-US" sz="1100" baseline="0"/>
            <a:t> </a:t>
          </a:r>
          <a:r>
            <a:rPr lang="en-US" sz="1100"/>
            <a:t>Nicolas</a:t>
          </a:r>
        </a:p>
      </cdr:txBody>
    </cdr:sp>
  </cdr:relSizeAnchor>
  <cdr:relSizeAnchor xmlns:cdr="http://schemas.openxmlformats.org/drawingml/2006/chartDrawing">
    <cdr:from>
      <cdr:x>0.70689</cdr:x>
      <cdr:y>0.31743</cdr:y>
    </cdr:from>
    <cdr:to>
      <cdr:x>0.8014</cdr:x>
      <cdr:y>0.34754</cdr:y>
    </cdr:to>
    <cdr:sp macro="" textlink="">
      <cdr:nvSpPr>
        <cdr:cNvPr id="43" name="TextBox 1">
          <a:extLst xmlns:a="http://schemas.openxmlformats.org/drawingml/2006/main">
            <a:ext uri="{FF2B5EF4-FFF2-40B4-BE49-F238E27FC236}">
              <a16:creationId xmlns:a16="http://schemas.microsoft.com/office/drawing/2014/main" id="{2350E994-771F-6C4B-8A08-A2CC61672CEB}"/>
            </a:ext>
          </a:extLst>
        </cdr:cNvPr>
        <cdr:cNvSpPr txBox="1"/>
      </cdr:nvSpPr>
      <cdr:spPr>
        <a:xfrm xmlns:a="http://schemas.openxmlformats.org/drawingml/2006/main">
          <a:off x="6135467" y="2000948"/>
          <a:ext cx="820301" cy="189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Quedillac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mfeldman@mindspring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ools.wmflabs.org/geohack/geohack.php?pagename=Foug%C3%A8res&amp;params=48.3525_N_1.1986_W_type:city(20189)_region:FR-BRE" TargetMode="External"/><Relationship Id="rId2" Type="http://schemas.openxmlformats.org/officeDocument/2006/relationships/hyperlink" Target="http://www.paris-brest-paris.org/" TargetMode="External"/><Relationship Id="rId1" Type="http://schemas.openxmlformats.org/officeDocument/2006/relationships/hyperlink" Target="mailto:timfoonfeldman@gmail.com" TargetMode="External"/><Relationship Id="rId4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usno.navy.mil/" TargetMode="External"/><Relationship Id="rId1" Type="http://schemas.openxmlformats.org/officeDocument/2006/relationships/hyperlink" Target="http://aa.usno.navy.mil/data/docs/RS_OneDay.ph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4"/>
  <sheetViews>
    <sheetView showGridLines="0" workbookViewId="0">
      <selection activeCell="C3" sqref="C3"/>
    </sheetView>
  </sheetViews>
  <sheetFormatPr baseColWidth="10" defaultColWidth="9.1640625" defaultRowHeight="15" x14ac:dyDescent="0.2"/>
  <cols>
    <col min="1" max="1" width="3.83203125" style="33" customWidth="1"/>
    <col min="2" max="2" width="17.33203125" style="33" bestFit="1" customWidth="1"/>
    <col min="3" max="3" width="6.6640625" style="47" bestFit="1" customWidth="1"/>
    <col min="4" max="4" width="5.5" style="47" customWidth="1"/>
    <col min="5" max="5" width="6.6640625" style="47" bestFit="1" customWidth="1"/>
    <col min="6" max="6" width="4" style="84" customWidth="1"/>
    <col min="7" max="7" width="7" style="84" bestFit="1" customWidth="1"/>
    <col min="8" max="8" width="6.1640625" style="84" bestFit="1" customWidth="1"/>
    <col min="9" max="9" width="6.83203125" style="48" customWidth="1"/>
    <col min="10" max="10" width="6.83203125" style="33" customWidth="1"/>
    <col min="11" max="11" width="15.1640625" style="33" customWidth="1"/>
    <col min="12" max="12" width="9.1640625" style="33" customWidth="1"/>
    <col min="13" max="13" width="9.1640625" style="49" customWidth="1"/>
    <col min="14" max="14" width="5.1640625" style="77" bestFit="1" customWidth="1"/>
    <col min="15" max="15" width="11.5" style="33" bestFit="1" customWidth="1"/>
    <col min="16" max="16" width="9" style="33" customWidth="1"/>
    <col min="17" max="17" width="5.1640625" style="71" bestFit="1" customWidth="1"/>
    <col min="18" max="18" width="11.1640625" style="33" customWidth="1"/>
    <col min="19" max="19" width="7.6640625" style="33" customWidth="1"/>
    <col min="20" max="20" width="5" style="71" bestFit="1" customWidth="1"/>
    <col min="21" max="21" width="11.1640625" style="33" customWidth="1"/>
    <col min="22" max="22" width="5.1640625" style="33" bestFit="1" customWidth="1"/>
    <col min="23" max="23" width="11.1640625" style="33" customWidth="1"/>
    <col min="24" max="24" width="25" style="33" bestFit="1" customWidth="1"/>
    <col min="25" max="16384" width="9.1640625" style="33"/>
  </cols>
  <sheetData>
    <row r="1" spans="1:24" ht="15" customHeight="1" x14ac:dyDescent="0.2">
      <c r="A1" s="195" t="s">
        <v>69</v>
      </c>
      <c r="B1" s="195"/>
      <c r="C1" s="56">
        <v>1200</v>
      </c>
      <c r="D1" s="28"/>
      <c r="E1" s="57"/>
      <c r="F1" s="80"/>
      <c r="G1" s="80"/>
      <c r="H1" s="80"/>
      <c r="I1" s="58"/>
      <c r="J1" s="29"/>
      <c r="K1" s="29"/>
      <c r="L1" s="29"/>
      <c r="M1" s="30"/>
      <c r="N1" s="73"/>
      <c r="O1" s="31"/>
      <c r="P1" s="29"/>
      <c r="Q1" s="66"/>
      <c r="R1" s="29"/>
      <c r="S1" s="29"/>
      <c r="T1" s="66"/>
      <c r="U1" s="29"/>
      <c r="V1" s="29"/>
      <c r="W1" s="29"/>
      <c r="X1" s="32"/>
    </row>
    <row r="2" spans="1:24" ht="15" customHeight="1" x14ac:dyDescent="0.2">
      <c r="A2" s="108"/>
      <c r="B2" s="95" t="s">
        <v>73</v>
      </c>
      <c r="C2" s="97" t="s">
        <v>85</v>
      </c>
      <c r="D2" s="28"/>
      <c r="E2" s="57"/>
      <c r="F2" s="80"/>
      <c r="G2" s="80"/>
      <c r="H2" s="80"/>
      <c r="I2" s="58"/>
      <c r="J2" s="29"/>
      <c r="K2" s="29"/>
      <c r="L2" s="29"/>
      <c r="M2" s="30"/>
      <c r="N2" s="73"/>
      <c r="O2" s="31"/>
      <c r="P2" s="29"/>
      <c r="Q2" s="66"/>
      <c r="R2" s="29"/>
      <c r="S2" s="29"/>
      <c r="T2" s="66"/>
      <c r="U2" s="29"/>
      <c r="V2" s="29"/>
      <c r="W2" s="29"/>
      <c r="X2" s="32"/>
    </row>
    <row r="3" spans="1:24" ht="15" customHeight="1" x14ac:dyDescent="0.2">
      <c r="A3" s="55"/>
      <c r="B3" s="95" t="s">
        <v>50</v>
      </c>
      <c r="C3" s="123">
        <f>LOOKUP(C2,'Group start times'!A2:A26,'Group start times'!C2:C26)</f>
        <v>90</v>
      </c>
      <c r="D3" s="110" t="s">
        <v>142</v>
      </c>
      <c r="E3" s="122" t="s">
        <v>143</v>
      </c>
      <c r="F3" s="109" t="str">
        <f>LOOKUP(C2,'Group start times'!A2:A26,'Group start times'!D2:D26)</f>
        <v>regular bikes</v>
      </c>
      <c r="G3" s="80"/>
      <c r="H3" s="80"/>
      <c r="I3" s="57"/>
      <c r="J3" s="34"/>
      <c r="K3" s="29"/>
      <c r="L3" s="29"/>
      <c r="M3" s="30"/>
      <c r="N3" s="73"/>
      <c r="O3" s="31"/>
      <c r="P3" s="191" t="s">
        <v>121</v>
      </c>
      <c r="Q3" s="67"/>
      <c r="R3" s="29"/>
      <c r="S3" s="29"/>
      <c r="T3" s="66"/>
      <c r="U3" s="29"/>
      <c r="V3" s="29"/>
      <c r="W3" s="29"/>
      <c r="X3" s="32"/>
    </row>
    <row r="4" spans="1:24" ht="15" customHeight="1" x14ac:dyDescent="0.2">
      <c r="A4" s="92"/>
      <c r="B4" s="95" t="s">
        <v>108</v>
      </c>
      <c r="C4" s="200">
        <f>LOOKUP(C2,'Group start times'!A2:A26,'Group start times'!B2:B26)</f>
        <v>43695.72916666665</v>
      </c>
      <c r="D4" s="200"/>
      <c r="E4" s="200"/>
      <c r="F4" s="200"/>
      <c r="G4" s="200"/>
      <c r="H4" s="200"/>
      <c r="I4" s="200"/>
      <c r="J4" s="34"/>
      <c r="K4" s="29"/>
      <c r="L4" s="29"/>
      <c r="M4" s="30"/>
      <c r="N4" s="73"/>
      <c r="O4" s="31"/>
      <c r="P4" s="191"/>
      <c r="Q4" s="67"/>
      <c r="R4" s="29"/>
      <c r="S4" s="29"/>
      <c r="T4" s="66"/>
      <c r="U4" s="29"/>
      <c r="V4" s="29"/>
      <c r="W4" s="29"/>
      <c r="X4" s="32"/>
    </row>
    <row r="5" spans="1:24" ht="30" customHeight="1" x14ac:dyDescent="0.2">
      <c r="A5" s="29"/>
      <c r="B5" s="54" t="s">
        <v>0</v>
      </c>
      <c r="C5" s="188" t="s">
        <v>2</v>
      </c>
      <c r="D5" s="188"/>
      <c r="E5" s="189" t="s">
        <v>119</v>
      </c>
      <c r="F5" s="190"/>
      <c r="G5" s="189" t="s">
        <v>120</v>
      </c>
      <c r="H5" s="190"/>
      <c r="I5" s="197" t="s">
        <v>128</v>
      </c>
      <c r="J5" s="197"/>
      <c r="K5" s="35" t="s">
        <v>122</v>
      </c>
      <c r="L5" s="79" t="s">
        <v>63</v>
      </c>
      <c r="M5" s="94" t="s">
        <v>64</v>
      </c>
      <c r="N5" s="192" t="s">
        <v>15</v>
      </c>
      <c r="O5" s="192"/>
      <c r="P5" s="192"/>
      <c r="Q5" s="192" t="s">
        <v>5</v>
      </c>
      <c r="R5" s="192"/>
      <c r="S5" s="125" t="s">
        <v>166</v>
      </c>
      <c r="T5" s="191" t="s">
        <v>136</v>
      </c>
      <c r="U5" s="191"/>
      <c r="V5" s="191" t="s">
        <v>137</v>
      </c>
      <c r="W5" s="191"/>
      <c r="X5" s="32"/>
    </row>
    <row r="6" spans="1:24" s="41" customFormat="1" x14ac:dyDescent="0.2">
      <c r="A6" s="36"/>
      <c r="B6" s="53"/>
      <c r="C6" s="37" t="s">
        <v>6</v>
      </c>
      <c r="D6" s="37" t="s">
        <v>1</v>
      </c>
      <c r="E6" s="37" t="s">
        <v>6</v>
      </c>
      <c r="F6" s="81" t="s">
        <v>1</v>
      </c>
      <c r="G6" s="106" t="s">
        <v>145</v>
      </c>
      <c r="H6" s="81" t="s">
        <v>72</v>
      </c>
      <c r="I6" s="38" t="s">
        <v>3</v>
      </c>
      <c r="J6" s="36" t="s">
        <v>4</v>
      </c>
      <c r="K6" s="37" t="s">
        <v>7</v>
      </c>
      <c r="L6" s="37" t="s">
        <v>7</v>
      </c>
      <c r="M6" s="39" t="s">
        <v>8</v>
      </c>
      <c r="N6" s="74"/>
      <c r="O6" s="40"/>
      <c r="P6" s="36" t="s">
        <v>7</v>
      </c>
      <c r="Q6" s="68"/>
      <c r="R6" s="40"/>
      <c r="S6" s="40"/>
      <c r="T6" s="78"/>
      <c r="U6" s="40"/>
      <c r="V6" s="40"/>
      <c r="W6" s="40"/>
      <c r="X6" s="93"/>
    </row>
    <row r="7" spans="1:24" ht="7.5" customHeight="1" x14ac:dyDescent="0.2">
      <c r="A7" s="180"/>
      <c r="B7" s="167" t="s">
        <v>68</v>
      </c>
      <c r="C7" s="175">
        <f>CONVERT(D7,"km","mi")</f>
        <v>0</v>
      </c>
      <c r="D7" s="175">
        <v>0</v>
      </c>
      <c r="E7" s="28"/>
      <c r="F7" s="82"/>
      <c r="G7" s="82"/>
      <c r="H7" s="82"/>
      <c r="I7" s="42"/>
      <c r="J7" s="32"/>
      <c r="K7" s="32"/>
      <c r="L7" s="32"/>
      <c r="M7" s="194"/>
      <c r="N7" s="75"/>
      <c r="O7" s="180"/>
      <c r="P7" s="180"/>
      <c r="Q7" s="179">
        <f>R7</f>
        <v>43695.72916666665</v>
      </c>
      <c r="R7" s="169">
        <f>C4</f>
        <v>43695.72916666665</v>
      </c>
      <c r="S7" s="186">
        <f t="shared" ref="S7:S31" si="0">W7-R7</f>
        <v>4.1666666664241347E-2</v>
      </c>
      <c r="T7" s="193">
        <f>U7</f>
        <v>43695.72916666665</v>
      </c>
      <c r="U7" s="169">
        <f>$C$4+(IF($C$3=80,CtrlTiming!B4,IF($C$3=84,CtrlTiming!D4,IF($C$3=90,CtrlTiming!F4,"invalid time limit")))/24)</f>
        <v>43695.72916666665</v>
      </c>
      <c r="V7" s="179">
        <f>W7</f>
        <v>43695.770833333314</v>
      </c>
      <c r="W7" s="169">
        <f>$C$4+(IF($C$3=80,CtrlTiming!C4,IF($C$3=84,CtrlTiming!E4,IF($C$3=90,CtrlTiming!G4,"invalid time limit")))/24)</f>
        <v>43695.770833333314</v>
      </c>
      <c r="X7" s="184" t="str">
        <f>B7</f>
        <v>Rambouillet</v>
      </c>
    </row>
    <row r="8" spans="1:24" ht="7.5" customHeight="1" x14ac:dyDescent="0.2">
      <c r="A8" s="180"/>
      <c r="B8" s="167"/>
      <c r="C8" s="175"/>
      <c r="D8" s="175"/>
      <c r="E8" s="176">
        <f>CONVERT(F8,"km","mi")</f>
        <v>73.035969935576233</v>
      </c>
      <c r="F8" s="177">
        <v>117.54</v>
      </c>
      <c r="G8" s="176">
        <f>CONVERT(H8,"m","ft")/E8</f>
        <v>50.176620724859625</v>
      </c>
      <c r="H8" s="177">
        <v>1117</v>
      </c>
      <c r="I8" s="173">
        <v>15</v>
      </c>
      <c r="J8" s="178">
        <f>CONVERT(I8,"mi","km")</f>
        <v>24.140160000000002</v>
      </c>
      <c r="K8" s="181">
        <v>0</v>
      </c>
      <c r="L8" s="168">
        <f>((E8/I8)/24)+K8</f>
        <v>0.20287769426548954</v>
      </c>
      <c r="M8" s="194"/>
      <c r="N8" s="75"/>
      <c r="O8" s="180"/>
      <c r="P8" s="180"/>
      <c r="Q8" s="179"/>
      <c r="R8" s="169"/>
      <c r="S8" s="186"/>
      <c r="T8" s="193"/>
      <c r="U8" s="169"/>
      <c r="V8" s="179"/>
      <c r="W8" s="169"/>
      <c r="X8" s="185"/>
    </row>
    <row r="9" spans="1:24" ht="7.5" customHeight="1" x14ac:dyDescent="0.2">
      <c r="A9" s="196" t="s">
        <v>47</v>
      </c>
      <c r="B9" s="167" t="s">
        <v>44</v>
      </c>
      <c r="C9" s="175">
        <f>CONVERT(D9,"km","mi")</f>
        <v>73.035969935576233</v>
      </c>
      <c r="D9" s="175">
        <f>D7+F8</f>
        <v>117.54</v>
      </c>
      <c r="E9" s="176"/>
      <c r="F9" s="177"/>
      <c r="G9" s="176"/>
      <c r="H9" s="177"/>
      <c r="I9" s="174"/>
      <c r="J9" s="178"/>
      <c r="K9" s="181"/>
      <c r="L9" s="168"/>
      <c r="M9" s="172">
        <f>L8</f>
        <v>0.20287769426548954</v>
      </c>
      <c r="N9" s="179">
        <f>O9</f>
        <v>43695.932044360918</v>
      </c>
      <c r="O9" s="169">
        <f>R7+L8</f>
        <v>43695.932044360918</v>
      </c>
      <c r="P9" s="170">
        <v>1.3888888888888888E-2</v>
      </c>
      <c r="Q9" s="179">
        <f t="shared" ref="Q9:Q29" si="1">R9</f>
        <v>43695.945933249808</v>
      </c>
      <c r="R9" s="169">
        <f t="shared" ref="R9:R11" si="2">O9+P9</f>
        <v>43695.945933249808</v>
      </c>
      <c r="S9" s="186">
        <f t="shared" si="0"/>
        <v>0.11101119461818598</v>
      </c>
      <c r="T9" s="193">
        <f>U9</f>
        <v>43695.863194444428</v>
      </c>
      <c r="U9" s="169">
        <f>$C$4+(IF($C$3=80,CtrlTiming!B5,IF($C$3=84,CtrlTiming!D5,IF($C$3=90,CtrlTiming!F5,"invalid time limit")))/24)</f>
        <v>43695.863194444428</v>
      </c>
      <c r="V9" s="179">
        <f>W9</f>
        <v>43696.056944444426</v>
      </c>
      <c r="W9" s="169">
        <f>$C$4+(IF($C$3=80,CtrlTiming!C5,IF($C$3=84,CtrlTiming!E5,IF($C$3=90,CtrlTiming!G5,"invalid time limit")))/24)</f>
        <v>43696.056944444426</v>
      </c>
      <c r="X9" s="184" t="str">
        <f>B9</f>
        <v>Mortagne-au-Perche</v>
      </c>
    </row>
    <row r="10" spans="1:24" ht="7.5" customHeight="1" x14ac:dyDescent="0.2">
      <c r="A10" s="180"/>
      <c r="B10" s="167"/>
      <c r="C10" s="175"/>
      <c r="D10" s="175"/>
      <c r="E10" s="176">
        <f t="shared" ref="E10" si="3">CONVERT(F10,"km","mi")</f>
        <v>61.375318142050425</v>
      </c>
      <c r="F10" s="177">
        <v>98.774000000000001</v>
      </c>
      <c r="G10" s="176">
        <f t="shared" ref="G10" si="4">CONVERT(H10,"m","ft")/E10</f>
        <v>50.087674894202927</v>
      </c>
      <c r="H10" s="177">
        <v>937</v>
      </c>
      <c r="I10" s="173">
        <v>14</v>
      </c>
      <c r="J10" s="178">
        <f t="shared" ref="J10" si="5">CONVERT(I10,"mi","km")</f>
        <v>22.530815999999998</v>
      </c>
      <c r="K10" s="181">
        <v>0</v>
      </c>
      <c r="L10" s="168">
        <f>((E10/I10)/24)+K10</f>
        <v>0.18266463732753102</v>
      </c>
      <c r="M10" s="172"/>
      <c r="N10" s="179"/>
      <c r="O10" s="169"/>
      <c r="P10" s="171"/>
      <c r="Q10" s="179"/>
      <c r="R10" s="169"/>
      <c r="S10" s="186"/>
      <c r="T10" s="193"/>
      <c r="U10" s="169"/>
      <c r="V10" s="179"/>
      <c r="W10" s="169"/>
      <c r="X10" s="185"/>
    </row>
    <row r="11" spans="1:24" ht="7.5" customHeight="1" x14ac:dyDescent="0.2">
      <c r="A11" s="180"/>
      <c r="B11" s="167" t="s">
        <v>39</v>
      </c>
      <c r="C11" s="175">
        <f t="shared" ref="C11" si="6">CONVERT(D11,"km","mi")</f>
        <v>134.41128807762666</v>
      </c>
      <c r="D11" s="175">
        <f t="shared" ref="D11" si="7">D9+F10</f>
        <v>216.31400000000002</v>
      </c>
      <c r="E11" s="176"/>
      <c r="F11" s="177"/>
      <c r="G11" s="176"/>
      <c r="H11" s="177"/>
      <c r="I11" s="174"/>
      <c r="J11" s="178"/>
      <c r="K11" s="181"/>
      <c r="L11" s="168"/>
      <c r="M11" s="172">
        <f>M9+P9+L10</f>
        <v>0.39943122048190949</v>
      </c>
      <c r="N11" s="179">
        <f>O11</f>
        <v>43696.128597887138</v>
      </c>
      <c r="O11" s="169">
        <f>R9+L10</f>
        <v>43696.128597887138</v>
      </c>
      <c r="P11" s="170">
        <v>2.0833333333333332E-2</v>
      </c>
      <c r="Q11" s="179">
        <f t="shared" si="1"/>
        <v>43696.149431220474</v>
      </c>
      <c r="R11" s="169">
        <f t="shared" si="2"/>
        <v>43696.149431220474</v>
      </c>
      <c r="S11" s="186">
        <f t="shared" si="0"/>
        <v>0.18251322395371972</v>
      </c>
      <c r="T11" s="193">
        <f>U11</f>
        <v>43695.971527777758</v>
      </c>
      <c r="U11" s="169">
        <f>$C$4+(IF($C$3=80,CtrlTiming!B6,IF($C$3=84,CtrlTiming!D6,IF($C$3=90,CtrlTiming!F6,"invalid time limit")))/24)</f>
        <v>43695.971527777758</v>
      </c>
      <c r="V11" s="179">
        <f>W11</f>
        <v>43696.331944444428</v>
      </c>
      <c r="W11" s="169">
        <f>$C$4+(IF($C$3=80,CtrlTiming!C6,IF($C$3=84,CtrlTiming!E6,IF($C$3=90,CtrlTiming!G6,"invalid time limit")))/24)</f>
        <v>43696.331944444428</v>
      </c>
      <c r="X11" s="184" t="str">
        <f>B11</f>
        <v>Villaines-la-Juhel</v>
      </c>
    </row>
    <row r="12" spans="1:24" ht="7.5" customHeight="1" x14ac:dyDescent="0.2">
      <c r="A12" s="180"/>
      <c r="B12" s="167"/>
      <c r="C12" s="175"/>
      <c r="D12" s="175"/>
      <c r="E12" s="176">
        <f t="shared" ref="E12" si="8">CONVERT(F12,"km","mi")</f>
        <v>55.466078103873379</v>
      </c>
      <c r="F12" s="177">
        <v>89.263999999999996</v>
      </c>
      <c r="G12" s="176">
        <f t="shared" ref="G12" si="9">CONVERT(H12,"m","ft")/E12</f>
        <v>51.105932962896574</v>
      </c>
      <c r="H12" s="177">
        <v>864</v>
      </c>
      <c r="I12" s="173">
        <v>14</v>
      </c>
      <c r="J12" s="178">
        <f t="shared" ref="J12" si="10">CONVERT(I12,"mi","km")</f>
        <v>22.530815999999998</v>
      </c>
      <c r="K12" s="181">
        <v>6.9444444444444441E-3</v>
      </c>
      <c r="L12" s="168">
        <f>((E12/I12)/24)+K12</f>
        <v>0.17202205784882951</v>
      </c>
      <c r="M12" s="172"/>
      <c r="N12" s="179"/>
      <c r="O12" s="169"/>
      <c r="P12" s="171"/>
      <c r="Q12" s="179"/>
      <c r="R12" s="169"/>
      <c r="S12" s="186"/>
      <c r="T12" s="193"/>
      <c r="U12" s="169"/>
      <c r="V12" s="179"/>
      <c r="W12" s="169"/>
      <c r="X12" s="185"/>
    </row>
    <row r="13" spans="1:24" ht="7.5" customHeight="1" x14ac:dyDescent="0.2">
      <c r="A13" s="196"/>
      <c r="B13" s="167" t="s">
        <v>40</v>
      </c>
      <c r="C13" s="175">
        <f t="shared" ref="C13" si="11">CONVERT(D13,"km","mi")</f>
        <v>189.87736618150007</v>
      </c>
      <c r="D13" s="175">
        <f t="shared" ref="D13" si="12">D11+F12</f>
        <v>305.57800000000003</v>
      </c>
      <c r="E13" s="176"/>
      <c r="F13" s="177"/>
      <c r="G13" s="176"/>
      <c r="H13" s="177"/>
      <c r="I13" s="174"/>
      <c r="J13" s="178"/>
      <c r="K13" s="181"/>
      <c r="L13" s="168"/>
      <c r="M13" s="172">
        <f>M11+P11+L12</f>
        <v>0.59228661166407237</v>
      </c>
      <c r="N13" s="179">
        <f t="shared" ref="N13" si="13">O13</f>
        <v>43696.321453278324</v>
      </c>
      <c r="O13" s="169">
        <f t="shared" ref="O13" si="14">R11+L12</f>
        <v>43696.321453278324</v>
      </c>
      <c r="P13" s="170">
        <v>2.0833333333333332E-2</v>
      </c>
      <c r="Q13" s="179">
        <f t="shared" si="1"/>
        <v>43696.34228661166</v>
      </c>
      <c r="R13" s="169">
        <f t="shared" ref="R13" si="15">O13+P13</f>
        <v>43696.34228661166</v>
      </c>
      <c r="S13" s="186">
        <f t="shared" si="0"/>
        <v>0.23688005498843268</v>
      </c>
      <c r="T13" s="193">
        <f>U13</f>
        <v>43696.074999999983</v>
      </c>
      <c r="U13" s="169">
        <f>$C$4+(IF($C$3=80,CtrlTiming!B7,IF($C$3=84,CtrlTiming!D7,IF($C$3=90,CtrlTiming!F7,"invalid time limit")))/24)</f>
        <v>43696.074999999983</v>
      </c>
      <c r="V13" s="179">
        <f>W13</f>
        <v>43696.579166666648</v>
      </c>
      <c r="W13" s="169">
        <f>$C$4+(IF($C$3=80,CtrlTiming!C7,IF($C$3=84,CtrlTiming!E7,IF($C$3=90,CtrlTiming!G7,"invalid time limit")))/24)</f>
        <v>43696.579166666648</v>
      </c>
      <c r="X13" s="184" t="str">
        <f>B13</f>
        <v>Fougeres</v>
      </c>
    </row>
    <row r="14" spans="1:24" ht="7.5" customHeight="1" x14ac:dyDescent="0.2">
      <c r="A14" s="180"/>
      <c r="B14" s="167"/>
      <c r="C14" s="175"/>
      <c r="D14" s="175"/>
      <c r="E14" s="176">
        <f t="shared" ref="E14" si="16">CONVERT(F14,"km","mi")</f>
        <v>33.622395211962143</v>
      </c>
      <c r="F14" s="177">
        <v>54.11</v>
      </c>
      <c r="G14" s="176">
        <f t="shared" ref="G14" si="17">CONVERT(H14,"m","ft")/E14</f>
        <v>34.542968028090918</v>
      </c>
      <c r="H14" s="177">
        <v>354</v>
      </c>
      <c r="I14" s="173">
        <v>14</v>
      </c>
      <c r="J14" s="178">
        <f t="shared" ref="J14" si="18">CONVERT(I14,"mi","km")</f>
        <v>22.530815999999998</v>
      </c>
      <c r="K14" s="181">
        <v>0</v>
      </c>
      <c r="L14" s="168">
        <f>((E14/I14)/24)+K14</f>
        <v>0.10006665241655399</v>
      </c>
      <c r="M14" s="172"/>
      <c r="N14" s="179"/>
      <c r="O14" s="169"/>
      <c r="P14" s="171"/>
      <c r="Q14" s="179"/>
      <c r="R14" s="169"/>
      <c r="S14" s="186"/>
      <c r="T14" s="193"/>
      <c r="U14" s="169"/>
      <c r="V14" s="179"/>
      <c r="W14" s="169"/>
      <c r="X14" s="185"/>
    </row>
    <row r="15" spans="1:24" ht="7.5" customHeight="1" x14ac:dyDescent="0.2">
      <c r="A15" s="196"/>
      <c r="B15" s="167" t="s">
        <v>41</v>
      </c>
      <c r="C15" s="175">
        <f t="shared" ref="C15" si="19">CONVERT(D15,"km","mi")</f>
        <v>223.49976139346219</v>
      </c>
      <c r="D15" s="175">
        <f t="shared" ref="D15" si="20">D13+F14</f>
        <v>359.68800000000005</v>
      </c>
      <c r="E15" s="176"/>
      <c r="F15" s="177"/>
      <c r="G15" s="176"/>
      <c r="H15" s="177"/>
      <c r="I15" s="174"/>
      <c r="J15" s="178"/>
      <c r="K15" s="181"/>
      <c r="L15" s="168"/>
      <c r="M15" s="172">
        <f>M13+P13+L14</f>
        <v>0.71318659741395973</v>
      </c>
      <c r="N15" s="179">
        <f t="shared" ref="N15" si="21">O15</f>
        <v>43696.442353264079</v>
      </c>
      <c r="O15" s="169">
        <f t="shared" ref="O15" si="22">R13+L14</f>
        <v>43696.442353264079</v>
      </c>
      <c r="P15" s="170">
        <v>3.125E-2</v>
      </c>
      <c r="Q15" s="179">
        <f t="shared" si="1"/>
        <v>43696.473603264079</v>
      </c>
      <c r="R15" s="169">
        <f t="shared" ref="R15" si="23">O15+P15</f>
        <v>43696.473603264079</v>
      </c>
      <c r="S15" s="186">
        <f t="shared" si="0"/>
        <v>0.26598006923450157</v>
      </c>
      <c r="T15" s="193">
        <f>U15</f>
        <v>43696.137499999983</v>
      </c>
      <c r="U15" s="169">
        <f>$C$4+(IF($C$3=80,CtrlTiming!B8,IF($C$3=84,CtrlTiming!D8,IF($C$3=90,CtrlTiming!F8,"invalid time limit")))/24)</f>
        <v>43696.137499999983</v>
      </c>
      <c r="V15" s="179">
        <f>W15</f>
        <v>43696.739583333314</v>
      </c>
      <c r="W15" s="169">
        <f>$C$4+(IF($C$3=80,CtrlTiming!C8,IF($C$3=84,CtrlTiming!E8,IF($C$3=90,CtrlTiming!G8,"invalid time limit")))/24)</f>
        <v>43696.739583333314</v>
      </c>
      <c r="X15" s="184" t="str">
        <f>B15</f>
        <v>Tinteniac</v>
      </c>
    </row>
    <row r="16" spans="1:24" ht="7.5" customHeight="1" x14ac:dyDescent="0.2">
      <c r="A16" s="180"/>
      <c r="B16" s="167"/>
      <c r="C16" s="175"/>
      <c r="D16" s="175"/>
      <c r="E16" s="176">
        <f t="shared" ref="E16" si="24">CONVERT(F16,"km","mi")</f>
        <v>16.155650998170682</v>
      </c>
      <c r="F16" s="176">
        <v>26</v>
      </c>
      <c r="G16" s="176">
        <f t="shared" ref="G16" si="25">CONVERT(H16,"m","ft")/E16</f>
        <v>52.761424430251481</v>
      </c>
      <c r="H16" s="177">
        <f>848*F16/(F16+F18)</f>
        <v>259.81004454290496</v>
      </c>
      <c r="I16" s="173">
        <v>14</v>
      </c>
      <c r="J16" s="178">
        <f t="shared" ref="J16" si="26">CONVERT(I16,"mi","km")</f>
        <v>22.530815999999998</v>
      </c>
      <c r="K16" s="181">
        <v>0</v>
      </c>
      <c r="L16" s="168">
        <f>((E16/I16)/24)+K16</f>
        <v>4.8082294637412738E-2</v>
      </c>
      <c r="M16" s="172"/>
      <c r="N16" s="179"/>
      <c r="O16" s="169"/>
      <c r="P16" s="171"/>
      <c r="Q16" s="179"/>
      <c r="R16" s="169"/>
      <c r="S16" s="186"/>
      <c r="T16" s="193"/>
      <c r="U16" s="169"/>
      <c r="V16" s="179"/>
      <c r="W16" s="169"/>
      <c r="X16" s="185"/>
    </row>
    <row r="17" spans="1:24" ht="7.5" customHeight="1" x14ac:dyDescent="0.2">
      <c r="A17" s="196" t="s">
        <v>47</v>
      </c>
      <c r="B17" s="201" t="s">
        <v>67</v>
      </c>
      <c r="C17" s="175">
        <f t="shared" ref="C17" si="27">CONVERT(D17,"km","mi")</f>
        <v>239.65541239163289</v>
      </c>
      <c r="D17" s="175">
        <f t="shared" ref="D17" si="28">D15+F16</f>
        <v>385.68800000000005</v>
      </c>
      <c r="E17" s="176"/>
      <c r="F17" s="176"/>
      <c r="G17" s="176"/>
      <c r="H17" s="177"/>
      <c r="I17" s="174"/>
      <c r="J17" s="178"/>
      <c r="K17" s="181"/>
      <c r="L17" s="168"/>
      <c r="M17" s="172">
        <f>M15+P15+L16</f>
        <v>0.79251889205137249</v>
      </c>
      <c r="N17" s="179">
        <f t="shared" ref="N17" si="29">O17</f>
        <v>43696.521685558713</v>
      </c>
      <c r="O17" s="169">
        <f t="shared" ref="O17" si="30">R15+L16</f>
        <v>43696.521685558713</v>
      </c>
      <c r="P17" s="170">
        <v>2.0833333333333332E-2</v>
      </c>
      <c r="Q17" s="179">
        <f t="shared" si="1"/>
        <v>43696.542518892049</v>
      </c>
      <c r="R17" s="169">
        <f t="shared" ref="R17" si="31">O17+P17</f>
        <v>43696.542518892049</v>
      </c>
      <c r="S17" s="186">
        <f t="shared" si="0"/>
        <v>0.2741477746021701</v>
      </c>
      <c r="T17" s="193">
        <f t="shared" ref="T17" si="32">U17</f>
        <v>43696.169444444429</v>
      </c>
      <c r="U17" s="169">
        <f>$C$4+(IF($C$3=80,CtrlTiming!B9,IF($C$3=84,CtrlTiming!D9,IF($C$3=90,CtrlTiming!F9,"invalid time limit")))/24)</f>
        <v>43696.169444444429</v>
      </c>
      <c r="V17" s="179">
        <f t="shared" ref="V17" si="33">W17</f>
        <v>43696.816666666651</v>
      </c>
      <c r="W17" s="169">
        <f>$C$4+(IF($C$3=80,CtrlTiming!C9,IF($C$3=84,CtrlTiming!E9,IF($C$3=90,CtrlTiming!G9,"invalid time limit")))/24)</f>
        <v>43696.816666666651</v>
      </c>
      <c r="X17" s="184" t="str">
        <f>B17</f>
        <v>Quedillac</v>
      </c>
    </row>
    <row r="18" spans="1:24" ht="7.5" customHeight="1" x14ac:dyDescent="0.2">
      <c r="A18" s="180"/>
      <c r="B18" s="201"/>
      <c r="C18" s="175"/>
      <c r="D18" s="175"/>
      <c r="E18" s="176">
        <f t="shared" ref="E18" si="34">CONVERT(F18,"km","mi")</f>
        <v>36.575151117473958</v>
      </c>
      <c r="F18" s="177">
        <f>84.862-F16</f>
        <v>58.861999999999995</v>
      </c>
      <c r="G18" s="176">
        <f t="shared" ref="G18" si="35">CONVERT(H18,"m","ft")/E18</f>
        <v>52.761424430251459</v>
      </c>
      <c r="H18" s="177">
        <f>848*F18/(F16+F18)</f>
        <v>588.18995545709504</v>
      </c>
      <c r="I18" s="173">
        <v>13</v>
      </c>
      <c r="J18" s="178">
        <f t="shared" ref="J18" si="36">CONVERT(I18,"mi","km")</f>
        <v>20.921472000000001</v>
      </c>
      <c r="K18" s="181">
        <v>6.9444444444444441E-3</v>
      </c>
      <c r="L18" s="168">
        <f>((E18/I18)/24)+K18</f>
        <v>0.12417249289788661</v>
      </c>
      <c r="M18" s="172"/>
      <c r="N18" s="179"/>
      <c r="O18" s="169"/>
      <c r="P18" s="171"/>
      <c r="Q18" s="179"/>
      <c r="R18" s="169"/>
      <c r="S18" s="186"/>
      <c r="T18" s="193"/>
      <c r="U18" s="169"/>
      <c r="V18" s="179"/>
      <c r="W18" s="169"/>
      <c r="X18" s="185"/>
    </row>
    <row r="19" spans="1:24" ht="7.5" customHeight="1" x14ac:dyDescent="0.2">
      <c r="A19" s="196"/>
      <c r="B19" s="167" t="s">
        <v>42</v>
      </c>
      <c r="C19" s="175">
        <f t="shared" ref="C19" si="37">CONVERT(D19,"km","mi")</f>
        <v>276.23056350910684</v>
      </c>
      <c r="D19" s="175">
        <f t="shared" ref="D19" si="38">D17+F18</f>
        <v>444.55000000000007</v>
      </c>
      <c r="E19" s="176"/>
      <c r="F19" s="177"/>
      <c r="G19" s="176"/>
      <c r="H19" s="177"/>
      <c r="I19" s="174"/>
      <c r="J19" s="178"/>
      <c r="K19" s="181"/>
      <c r="L19" s="168"/>
      <c r="M19" s="172">
        <f>M17+P17+L18</f>
        <v>0.93752471828259243</v>
      </c>
      <c r="N19" s="179">
        <f t="shared" ref="N19" si="39">O19</f>
        <v>43696.666691384948</v>
      </c>
      <c r="O19" s="169">
        <f t="shared" ref="O19" si="40">R17+L18</f>
        <v>43696.666691384948</v>
      </c>
      <c r="P19" s="170">
        <v>4.1666666666666664E-2</v>
      </c>
      <c r="Q19" s="179">
        <f t="shared" si="1"/>
        <v>43696.708358051612</v>
      </c>
      <c r="R19" s="169">
        <f t="shared" ref="R19" si="41">O19+P19</f>
        <v>43696.708358051612</v>
      </c>
      <c r="S19" s="186">
        <f t="shared" si="0"/>
        <v>0.28400305948161986</v>
      </c>
      <c r="T19" s="193">
        <f t="shared" ref="T19" si="42">U19</f>
        <v>43696.241666666647</v>
      </c>
      <c r="U19" s="169">
        <f>$C$4+(IF($C$3=80,CtrlTiming!B10,IF($C$3=84,CtrlTiming!D10,IF($C$3=90,CtrlTiming!F10,"invalid time limit")))/24)</f>
        <v>43696.241666666647</v>
      </c>
      <c r="V19" s="179">
        <f t="shared" ref="V19" si="43">W19</f>
        <v>43696.992361111093</v>
      </c>
      <c r="W19" s="169">
        <f>$C$4+(IF($C$3=80,CtrlTiming!C10,IF($C$3=84,CtrlTiming!E10,IF($C$3=90,CtrlTiming!G10,"invalid time limit")))/24)</f>
        <v>43696.992361111093</v>
      </c>
      <c r="X19" s="184" t="str">
        <f>B19</f>
        <v>Loudeac</v>
      </c>
    </row>
    <row r="20" spans="1:24" ht="7.5" customHeight="1" x14ac:dyDescent="0.2">
      <c r="A20" s="180"/>
      <c r="B20" s="167"/>
      <c r="C20" s="175"/>
      <c r="D20" s="175"/>
      <c r="E20" s="176">
        <f t="shared" ref="E20" si="44">CONVERT(F20,"km","mi")</f>
        <v>26.718961266205358</v>
      </c>
      <c r="F20" s="176">
        <v>43</v>
      </c>
      <c r="G20" s="176">
        <f t="shared" ref="G20" si="45">CONVERT(H20,"m","ft")/E20</f>
        <v>55.968069096381605</v>
      </c>
      <c r="H20" s="177">
        <f>810*F20/(F20+F22)</f>
        <v>455.80056271674408</v>
      </c>
      <c r="I20" s="173">
        <v>13</v>
      </c>
      <c r="J20" s="178">
        <f t="shared" ref="J20" si="46">CONVERT(I20,"mi","km")</f>
        <v>20.921472000000001</v>
      </c>
      <c r="K20" s="181">
        <v>0</v>
      </c>
      <c r="L20" s="168">
        <f>((E20/I20)/24)+K20</f>
        <v>8.5637696366042806E-2</v>
      </c>
      <c r="M20" s="172"/>
      <c r="N20" s="179"/>
      <c r="O20" s="169"/>
      <c r="P20" s="171"/>
      <c r="Q20" s="179"/>
      <c r="R20" s="169"/>
      <c r="S20" s="186"/>
      <c r="T20" s="193"/>
      <c r="U20" s="169"/>
      <c r="V20" s="179"/>
      <c r="W20" s="169"/>
      <c r="X20" s="185"/>
    </row>
    <row r="21" spans="1:24" ht="7.5" customHeight="1" x14ac:dyDescent="0.2">
      <c r="A21" s="196" t="s">
        <v>47</v>
      </c>
      <c r="B21" s="167" t="s">
        <v>71</v>
      </c>
      <c r="C21" s="175">
        <f t="shared" ref="C21" si="47">CONVERT(D21,"km","mi")</f>
        <v>302.94952477531223</v>
      </c>
      <c r="D21" s="175">
        <f t="shared" ref="D21" si="48">D19+F20</f>
        <v>487.55000000000007</v>
      </c>
      <c r="E21" s="176"/>
      <c r="F21" s="176"/>
      <c r="G21" s="176"/>
      <c r="H21" s="177"/>
      <c r="I21" s="174"/>
      <c r="J21" s="178"/>
      <c r="K21" s="181"/>
      <c r="L21" s="168"/>
      <c r="M21" s="172">
        <f t="shared" ref="M21" si="49">M19+P19+L20</f>
        <v>1.0648290813153019</v>
      </c>
      <c r="N21" s="179">
        <f t="shared" ref="N21" si="50">O21</f>
        <v>43696.793995747976</v>
      </c>
      <c r="O21" s="169">
        <f t="shared" ref="O21" si="51">R19+L20</f>
        <v>43696.793995747976</v>
      </c>
      <c r="P21" s="170">
        <v>2.0833333333333332E-2</v>
      </c>
      <c r="Q21" s="179">
        <f t="shared" si="1"/>
        <v>43696.814829081311</v>
      </c>
      <c r="R21" s="169">
        <f t="shared" ref="R21" si="52">O21+P21</f>
        <v>43696.814829081311</v>
      </c>
      <c r="S21" s="186">
        <f t="shared" si="0"/>
        <v>0.30739314089441905</v>
      </c>
      <c r="T21" s="193">
        <f t="shared" ref="T21" si="53">U21</f>
        <v>43696.295138888869</v>
      </c>
      <c r="U21" s="169">
        <f>$C$4+(IF($C$3=80,CtrlTiming!B11,IF($C$3=84,CtrlTiming!D11,IF($C$3=90,CtrlTiming!F11,"invalid time limit")))/24)</f>
        <v>43696.295138888869</v>
      </c>
      <c r="V21" s="179">
        <f t="shared" ref="V21" si="54">W21</f>
        <v>43697.122222222206</v>
      </c>
      <c r="W21" s="169">
        <f>$C$4+(IF($C$3=80,CtrlTiming!C11,IF($C$3=84,CtrlTiming!E11,IF($C$3=90,CtrlTiming!G11,"invalid time limit")))/24)</f>
        <v>43697.122222222206</v>
      </c>
      <c r="X21" s="184" t="str">
        <f>B21</f>
        <v>St Nicolas-du-Pelem</v>
      </c>
    </row>
    <row r="22" spans="1:24" ht="7.5" customHeight="1" x14ac:dyDescent="0.2">
      <c r="A22" s="180"/>
      <c r="B22" s="167"/>
      <c r="C22" s="175"/>
      <c r="D22" s="175"/>
      <c r="E22" s="176">
        <f t="shared" ref="E22" si="55">CONVERT(F22,"km","mi")</f>
        <v>20.763118388610518</v>
      </c>
      <c r="F22" s="177">
        <f>76.415-F20</f>
        <v>33.415000000000006</v>
      </c>
      <c r="G22" s="176">
        <f t="shared" ref="G22" si="56">CONVERT(H22,"m","ft")/E22</f>
        <v>55.968069096381591</v>
      </c>
      <c r="H22" s="177">
        <f>810*F22/(F20+F22)</f>
        <v>354.19943728325592</v>
      </c>
      <c r="I22" s="173">
        <v>13</v>
      </c>
      <c r="J22" s="178">
        <f t="shared" ref="J22" si="57">CONVERT(I22,"mi","km")</f>
        <v>20.921472000000001</v>
      </c>
      <c r="K22" s="181">
        <v>0</v>
      </c>
      <c r="L22" s="168">
        <f>((E22/I22)/24)+K22</f>
        <v>6.654845637375166E-2</v>
      </c>
      <c r="M22" s="172"/>
      <c r="N22" s="179"/>
      <c r="O22" s="169"/>
      <c r="P22" s="171"/>
      <c r="Q22" s="179"/>
      <c r="R22" s="169"/>
      <c r="S22" s="186"/>
      <c r="T22" s="193"/>
      <c r="U22" s="169"/>
      <c r="V22" s="179"/>
      <c r="W22" s="169"/>
      <c r="X22" s="185"/>
    </row>
    <row r="23" spans="1:24" ht="7.5" customHeight="1" x14ac:dyDescent="0.2">
      <c r="A23" s="196"/>
      <c r="B23" s="167" t="s">
        <v>66</v>
      </c>
      <c r="C23" s="175">
        <f t="shared" ref="C23" si="58">CONVERT(D23,"km","mi")</f>
        <v>323.71264316392268</v>
      </c>
      <c r="D23" s="175">
        <f t="shared" ref="D23" si="59">D21+F22</f>
        <v>520.96500000000003</v>
      </c>
      <c r="E23" s="176"/>
      <c r="F23" s="177"/>
      <c r="G23" s="176"/>
      <c r="H23" s="177"/>
      <c r="I23" s="174"/>
      <c r="J23" s="178"/>
      <c r="K23" s="181"/>
      <c r="L23" s="168"/>
      <c r="M23" s="172">
        <f t="shared" ref="M23" si="60">M21+P21+L22</f>
        <v>1.1522108710223868</v>
      </c>
      <c r="N23" s="179">
        <f t="shared" ref="N23" si="61">O23</f>
        <v>43696.881377537684</v>
      </c>
      <c r="O23" s="169">
        <f t="shared" ref="O23" si="62">R21+L22</f>
        <v>43696.881377537684</v>
      </c>
      <c r="P23" s="170">
        <v>0.20833333333333334</v>
      </c>
      <c r="Q23" s="179">
        <f t="shared" si="1"/>
        <v>43697.08971087102</v>
      </c>
      <c r="R23" s="169">
        <f t="shared" ref="R23" si="63">O23+P23</f>
        <v>43697.08971087102</v>
      </c>
      <c r="S23" s="186">
        <f t="shared" si="0"/>
        <v>0.1290391289658146</v>
      </c>
      <c r="T23" s="193">
        <f t="shared" ref="T23" si="64">U23</f>
        <v>43696.334722222207</v>
      </c>
      <c r="U23" s="169">
        <f>$C$4+(IF($C$3=80,CtrlTiming!B12,IF($C$3=84,CtrlTiming!D12,IF($C$3=90,CtrlTiming!F12,"invalid time limit")))/24)</f>
        <v>43696.334722222207</v>
      </c>
      <c r="V23" s="179">
        <f t="shared" ref="V23" si="65">W23</f>
        <v>43697.218749999985</v>
      </c>
      <c r="W23" s="169">
        <f>$C$4+(IF($C$3=80,CtrlTiming!C12,IF($C$3=84,CtrlTiming!E12,IF($C$3=90,CtrlTiming!G12,"invalid time limit")))/24)</f>
        <v>43697.218749999985</v>
      </c>
      <c r="X23" s="184" t="str">
        <f>B23</f>
        <v>Carhaix</v>
      </c>
    </row>
    <row r="24" spans="1:24" ht="7.5" customHeight="1" x14ac:dyDescent="0.2">
      <c r="A24" s="180"/>
      <c r="B24" s="167"/>
      <c r="C24" s="175"/>
      <c r="D24" s="175"/>
      <c r="E24" s="176">
        <f t="shared" ref="E24" si="66">CONVERT(F24,"km","mi")</f>
        <v>55.444951483337306</v>
      </c>
      <c r="F24" s="177">
        <v>89.23</v>
      </c>
      <c r="G24" s="176">
        <f t="shared" ref="G24" si="67">CONVERT(H24,"m","ft")/E24</f>
        <v>45.977361873809265</v>
      </c>
      <c r="H24" s="177">
        <v>777</v>
      </c>
      <c r="I24" s="173">
        <v>12</v>
      </c>
      <c r="J24" s="178">
        <f t="shared" ref="J24" si="68">CONVERT(I24,"mi","km")</f>
        <v>19.312128000000001</v>
      </c>
      <c r="K24" s="181">
        <v>0</v>
      </c>
      <c r="L24" s="168">
        <f>((E24/I24)/24)+K24</f>
        <v>0.19251719265047676</v>
      </c>
      <c r="M24" s="172"/>
      <c r="N24" s="179"/>
      <c r="O24" s="169"/>
      <c r="P24" s="171"/>
      <c r="Q24" s="179"/>
      <c r="R24" s="169"/>
      <c r="S24" s="186"/>
      <c r="T24" s="193"/>
      <c r="U24" s="169"/>
      <c r="V24" s="179"/>
      <c r="W24" s="169"/>
      <c r="X24" s="185"/>
    </row>
    <row r="25" spans="1:24" ht="7.5" customHeight="1" x14ac:dyDescent="0.2">
      <c r="A25" s="196"/>
      <c r="B25" s="167" t="s">
        <v>43</v>
      </c>
      <c r="C25" s="175">
        <f t="shared" ref="C25" si="69">CONVERT(D25,"km","mi")</f>
        <v>379.15759464726005</v>
      </c>
      <c r="D25" s="175">
        <f t="shared" ref="D25" si="70">D23+F24</f>
        <v>610.19500000000005</v>
      </c>
      <c r="E25" s="176"/>
      <c r="F25" s="177"/>
      <c r="G25" s="176"/>
      <c r="H25" s="177"/>
      <c r="I25" s="174"/>
      <c r="J25" s="178"/>
      <c r="K25" s="181"/>
      <c r="L25" s="168"/>
      <c r="M25" s="172">
        <f t="shared" ref="M25" si="71">M23+P23+L24</f>
        <v>1.5530613970061968</v>
      </c>
      <c r="N25" s="179">
        <f t="shared" ref="N25" si="72">O25</f>
        <v>43697.282228063668</v>
      </c>
      <c r="O25" s="169">
        <f t="shared" ref="O25" si="73">R23+L24</f>
        <v>43697.282228063668</v>
      </c>
      <c r="P25" s="170">
        <v>4.1666666666666664E-2</v>
      </c>
      <c r="Q25" s="179">
        <f t="shared" si="1"/>
        <v>43697.323894730333</v>
      </c>
      <c r="R25" s="169">
        <f t="shared" ref="R25" si="74">O25+P25</f>
        <v>43697.323894730333</v>
      </c>
      <c r="S25" s="186">
        <f t="shared" si="0"/>
        <v>0.15943860298284562</v>
      </c>
      <c r="T25" s="193">
        <f t="shared" ref="T25" si="75">U25</f>
        <v>43696.450694444429</v>
      </c>
      <c r="U25" s="169">
        <f>$C$4+(IF($C$3=80,CtrlTiming!B13,IF($C$3=84,CtrlTiming!D13,IF($C$3=90,CtrlTiming!F13,"invalid time limit")))/24)</f>
        <v>43696.450694444429</v>
      </c>
      <c r="V25" s="179">
        <f t="shared" ref="V25" si="76">W25</f>
        <v>43697.483333333315</v>
      </c>
      <c r="W25" s="169">
        <f>$C$4+(IF($C$3=80,CtrlTiming!C13,IF($C$3=84,CtrlTiming!E13,IF($C$3=90,CtrlTiming!G13,"invalid time limit")))/24)</f>
        <v>43697.483333333315</v>
      </c>
      <c r="X25" s="184" t="str">
        <f>B25</f>
        <v>Brest</v>
      </c>
    </row>
    <row r="26" spans="1:24" ht="7.5" customHeight="1" x14ac:dyDescent="0.2">
      <c r="A26" s="180"/>
      <c r="B26" s="167"/>
      <c r="C26" s="175"/>
      <c r="D26" s="175"/>
      <c r="E26" s="176">
        <f t="shared" ref="E26" si="77">CONVERT(F26,"km","mi")</f>
        <v>51.886980036586337</v>
      </c>
      <c r="F26" s="177">
        <v>83.504000000000005</v>
      </c>
      <c r="G26" s="176">
        <f t="shared" ref="G26" si="78">CONVERT(H26,"m","ft")/E26</f>
        <v>68.099252730408125</v>
      </c>
      <c r="H26" s="177">
        <v>1077</v>
      </c>
      <c r="I26" s="173">
        <v>12</v>
      </c>
      <c r="J26" s="178">
        <f t="shared" ref="J26" si="79">CONVERT(I26,"mi","km")</f>
        <v>19.312128000000001</v>
      </c>
      <c r="K26" s="181">
        <v>0</v>
      </c>
      <c r="L26" s="168">
        <f>((E26/I26)/24)+K26</f>
        <v>0.18016312512703589</v>
      </c>
      <c r="M26" s="172"/>
      <c r="N26" s="179"/>
      <c r="O26" s="169"/>
      <c r="P26" s="171"/>
      <c r="Q26" s="179"/>
      <c r="R26" s="169"/>
      <c r="S26" s="186"/>
      <c r="T26" s="193"/>
      <c r="U26" s="169"/>
      <c r="V26" s="179"/>
      <c r="W26" s="169"/>
      <c r="X26" s="185"/>
    </row>
    <row r="27" spans="1:24" ht="7.5" customHeight="1" x14ac:dyDescent="0.2">
      <c r="A27" s="196"/>
      <c r="B27" s="167" t="s">
        <v>66</v>
      </c>
      <c r="C27" s="175">
        <f t="shared" ref="C27" si="80">CONVERT(D27,"km","mi")</f>
        <v>431.04457468384641</v>
      </c>
      <c r="D27" s="175">
        <f t="shared" ref="D27" si="81">D25+F26</f>
        <v>693.69900000000007</v>
      </c>
      <c r="E27" s="176"/>
      <c r="F27" s="177"/>
      <c r="G27" s="176"/>
      <c r="H27" s="177"/>
      <c r="I27" s="174"/>
      <c r="J27" s="178"/>
      <c r="K27" s="181"/>
      <c r="L27" s="168"/>
      <c r="M27" s="172">
        <f t="shared" ref="M27" si="82">M25+P25+L26</f>
        <v>1.7748911887998995</v>
      </c>
      <c r="N27" s="179">
        <f t="shared" ref="N27" si="83">O27</f>
        <v>43697.504057855462</v>
      </c>
      <c r="O27" s="169">
        <f t="shared" ref="O27" si="84">R25+L26</f>
        <v>43697.504057855462</v>
      </c>
      <c r="P27" s="170">
        <v>4.1666666666666664E-2</v>
      </c>
      <c r="Q27" s="179">
        <f t="shared" si="1"/>
        <v>43697.545724522126</v>
      </c>
      <c r="R27" s="169">
        <f t="shared" ref="R27" si="85">O27+P27</f>
        <v>43697.545724522126</v>
      </c>
      <c r="S27" s="186">
        <f t="shared" si="0"/>
        <v>0.18621992230328033</v>
      </c>
      <c r="T27" s="193">
        <f t="shared" ref="T27" si="86">U27</f>
        <v>43696.574999999983</v>
      </c>
      <c r="U27" s="169">
        <f>$C$4+(IF($C$3=80,CtrlTiming!B14,IF($C$3=84,CtrlTiming!D14,IF($C$3=90,CtrlTiming!F14,"invalid time limit")))/24)</f>
        <v>43696.574999999983</v>
      </c>
      <c r="V27" s="179">
        <f t="shared" ref="V27" si="87">W27</f>
        <v>43697.731944444429</v>
      </c>
      <c r="W27" s="169">
        <f>$C$4+(IF($C$3=80,CtrlTiming!C14,IF($C$3=84,CtrlTiming!E14,IF($C$3=90,CtrlTiming!G14,"invalid time limit")))/24)</f>
        <v>43697.731944444429</v>
      </c>
      <c r="X27" s="184" t="str">
        <f>B27</f>
        <v>Carhaix</v>
      </c>
    </row>
    <row r="28" spans="1:24" ht="7.5" customHeight="1" x14ac:dyDescent="0.2">
      <c r="A28" s="180"/>
      <c r="B28" s="167"/>
      <c r="C28" s="175"/>
      <c r="D28" s="175"/>
      <c r="E28" s="176">
        <f t="shared" ref="E28" si="88">CONVERT(F28,"km","mi")</f>
        <v>27.961703650680029</v>
      </c>
      <c r="F28" s="176">
        <v>45</v>
      </c>
      <c r="G28" s="176">
        <f t="shared" ref="G28" si="89">CONVERT(H28,"m","ft")/E28</f>
        <v>56.717078568793809</v>
      </c>
      <c r="H28" s="177">
        <f>961*F28/(F28+F30)</f>
        <v>483.38419234767451</v>
      </c>
      <c r="I28" s="173">
        <v>13</v>
      </c>
      <c r="J28" s="178">
        <f t="shared" ref="J28" si="90">CONVERT(I28,"mi","km")</f>
        <v>20.921472000000001</v>
      </c>
      <c r="K28" s="181">
        <v>0</v>
      </c>
      <c r="L28" s="168">
        <f>((E28/I28)/24)+K28</f>
        <v>8.9620845034230859E-2</v>
      </c>
      <c r="M28" s="172"/>
      <c r="N28" s="179"/>
      <c r="O28" s="169"/>
      <c r="P28" s="171"/>
      <c r="Q28" s="179"/>
      <c r="R28" s="169"/>
      <c r="S28" s="186"/>
      <c r="T28" s="193"/>
      <c r="U28" s="169"/>
      <c r="V28" s="179"/>
      <c r="W28" s="169"/>
      <c r="X28" s="185"/>
    </row>
    <row r="29" spans="1:24" ht="7.5" customHeight="1" x14ac:dyDescent="0.2">
      <c r="A29" s="196" t="s">
        <v>47</v>
      </c>
      <c r="B29" s="167" t="s">
        <v>71</v>
      </c>
      <c r="C29" s="175">
        <f t="shared" ref="C29" si="91">CONVERT(D29,"km","mi")</f>
        <v>459.00627833452643</v>
      </c>
      <c r="D29" s="175">
        <f t="shared" ref="D29" si="92">D27+F28</f>
        <v>738.69900000000007</v>
      </c>
      <c r="E29" s="176"/>
      <c r="F29" s="176"/>
      <c r="G29" s="176"/>
      <c r="H29" s="177"/>
      <c r="I29" s="174"/>
      <c r="J29" s="178"/>
      <c r="K29" s="181"/>
      <c r="L29" s="168"/>
      <c r="M29" s="172">
        <f t="shared" ref="M29" si="93">M27+P27+L28</f>
        <v>1.9061787005007971</v>
      </c>
      <c r="N29" s="179">
        <f t="shared" ref="N29" si="94">O29</f>
        <v>43697.635345367162</v>
      </c>
      <c r="O29" s="169">
        <f t="shared" ref="O29" si="95">R27+L28</f>
        <v>43697.635345367162</v>
      </c>
      <c r="P29" s="170">
        <v>3.125E-2</v>
      </c>
      <c r="Q29" s="179">
        <f t="shared" si="1"/>
        <v>43697.666595367162</v>
      </c>
      <c r="R29" s="169">
        <f t="shared" ref="R29" si="96">O29+P29</f>
        <v>43697.666595367162</v>
      </c>
      <c r="S29" s="186">
        <f t="shared" si="0"/>
        <v>0.20632129949080991</v>
      </c>
      <c r="T29" s="193">
        <f t="shared" ref="T29" si="97">U29</f>
        <v>43696.647222222207</v>
      </c>
      <c r="U29" s="169">
        <f>$C$4+(IF($C$3=80,CtrlTiming!B15,IF($C$3=84,CtrlTiming!D15,IF($C$3=90,CtrlTiming!F15,"invalid time limit")))/24)</f>
        <v>43696.647222222207</v>
      </c>
      <c r="V29" s="179">
        <f t="shared" ref="V29" si="98">W29</f>
        <v>43697.872916666653</v>
      </c>
      <c r="W29" s="169">
        <f>$C$4+(IF($C$3=80,CtrlTiming!C15,IF($C$3=84,CtrlTiming!E15,IF($C$3=90,CtrlTiming!G15,"invalid time limit")))/24)</f>
        <v>43697.872916666653</v>
      </c>
      <c r="X29" s="184" t="str">
        <f>B29</f>
        <v>St Nicolas-du-Pelem</v>
      </c>
    </row>
    <row r="30" spans="1:24" ht="7.5" customHeight="1" x14ac:dyDescent="0.2">
      <c r="A30" s="180"/>
      <c r="B30" s="167"/>
      <c r="C30" s="175"/>
      <c r="D30" s="175"/>
      <c r="E30" s="176">
        <f t="shared" ref="E30" si="99">CONVERT(F30,"km","mi")</f>
        <v>27.628027320448577</v>
      </c>
      <c r="F30" s="177">
        <f>89.463-F28</f>
        <v>44.462999999999994</v>
      </c>
      <c r="G30" s="176">
        <f t="shared" ref="G30" si="100">CONVERT(H30,"m","ft")/E30</f>
        <v>56.717078568793802</v>
      </c>
      <c r="H30" s="177">
        <f>961*F30/(F28+F30)</f>
        <v>477.61580765232549</v>
      </c>
      <c r="I30" s="173">
        <v>13</v>
      </c>
      <c r="J30" s="178">
        <f t="shared" ref="J30" si="101">CONVERT(I30,"mi","km")</f>
        <v>20.921472000000001</v>
      </c>
      <c r="K30" s="181">
        <v>0</v>
      </c>
      <c r="L30" s="168">
        <f>((E30/I30)/24)+K30</f>
        <v>8.8551369616822362E-2</v>
      </c>
      <c r="M30" s="172"/>
      <c r="N30" s="179"/>
      <c r="O30" s="169"/>
      <c r="P30" s="171"/>
      <c r="Q30" s="179"/>
      <c r="R30" s="169"/>
      <c r="S30" s="186"/>
      <c r="T30" s="193"/>
      <c r="U30" s="169"/>
      <c r="V30" s="179"/>
      <c r="W30" s="169"/>
      <c r="X30" s="185"/>
    </row>
    <row r="31" spans="1:24" ht="7.5" customHeight="1" x14ac:dyDescent="0.2">
      <c r="A31" s="196"/>
      <c r="B31" s="167" t="s">
        <v>42</v>
      </c>
      <c r="C31" s="175">
        <f t="shared" ref="C31" si="102">CONVERT(D31,"km","mi")</f>
        <v>486.63430565497498</v>
      </c>
      <c r="D31" s="175">
        <f t="shared" ref="D31" si="103">D29+F30</f>
        <v>783.16200000000003</v>
      </c>
      <c r="E31" s="176"/>
      <c r="F31" s="177"/>
      <c r="G31" s="176"/>
      <c r="H31" s="177"/>
      <c r="I31" s="174"/>
      <c r="J31" s="178"/>
      <c r="K31" s="181"/>
      <c r="L31" s="168"/>
      <c r="M31" s="172">
        <f t="shared" ref="M31" si="104">M29+P29+L30</f>
        <v>2.0259800701176194</v>
      </c>
      <c r="N31" s="179">
        <f t="shared" ref="N31" si="105">O31</f>
        <v>43697.755146736781</v>
      </c>
      <c r="O31" s="169">
        <f t="shared" ref="O31" si="106">R29+L30</f>
        <v>43697.755146736781</v>
      </c>
      <c r="P31" s="170">
        <v>4.1666666666666664E-2</v>
      </c>
      <c r="Q31" s="179">
        <f t="shared" ref="Q31:Q43" si="107">R31</f>
        <v>43697.796813403445</v>
      </c>
      <c r="R31" s="169">
        <f t="shared" ref="R31" si="108">O31+P31</f>
        <v>43697.796813403445</v>
      </c>
      <c r="S31" s="186">
        <f t="shared" si="0"/>
        <v>0.21915881876338972</v>
      </c>
      <c r="T31" s="193">
        <f t="shared" ref="T31" si="109">U31</f>
        <v>43696.718055555539</v>
      </c>
      <c r="U31" s="169">
        <f>$C$4+(IF($C$3=80,CtrlTiming!B16,IF($C$3=84,CtrlTiming!D16,IF($C$3=90,CtrlTiming!F16,"invalid time limit")))/24)</f>
        <v>43696.718055555539</v>
      </c>
      <c r="V31" s="179">
        <f t="shared" ref="V31" si="110">W31</f>
        <v>43698.015972222209</v>
      </c>
      <c r="W31" s="169">
        <f>$C$4+(IF($C$3=80,CtrlTiming!C16,IF($C$3=84,CtrlTiming!E16,IF($C$3=90,CtrlTiming!G16,"invalid time limit")))/24)</f>
        <v>43698.015972222209</v>
      </c>
      <c r="X31" s="184" t="str">
        <f>B31</f>
        <v>Loudeac</v>
      </c>
    </row>
    <row r="32" spans="1:24" ht="7.5" customHeight="1" x14ac:dyDescent="0.2">
      <c r="A32" s="180"/>
      <c r="B32" s="167"/>
      <c r="C32" s="175"/>
      <c r="D32" s="175"/>
      <c r="E32" s="176">
        <f t="shared" ref="E32" si="111">CONVERT(F32,"km","mi")</f>
        <v>37.903642726477372</v>
      </c>
      <c r="F32" s="176">
        <v>61</v>
      </c>
      <c r="G32" s="176">
        <f t="shared" ref="G32" si="112">CONVERT(H32,"m","ft")/E32</f>
        <v>46.639878065678253</v>
      </c>
      <c r="H32" s="177">
        <f>765*F32/(F32+F34)</f>
        <v>538.83192462241925</v>
      </c>
      <c r="I32" s="173">
        <v>13</v>
      </c>
      <c r="J32" s="178">
        <f t="shared" ref="J32" si="113">CONVERT(I32,"mi","km")</f>
        <v>20.921472000000001</v>
      </c>
      <c r="K32" s="181">
        <v>0</v>
      </c>
      <c r="L32" s="168">
        <f>((E32/I32)/24)+K32</f>
        <v>0.12148603437973517</v>
      </c>
      <c r="M32" s="172"/>
      <c r="N32" s="179"/>
      <c r="O32" s="169"/>
      <c r="P32" s="171"/>
      <c r="Q32" s="179"/>
      <c r="R32" s="169"/>
      <c r="S32" s="186"/>
      <c r="T32" s="193"/>
      <c r="U32" s="169"/>
      <c r="V32" s="179"/>
      <c r="W32" s="169"/>
      <c r="X32" s="185"/>
    </row>
    <row r="33" spans="1:24" ht="7.5" customHeight="1" x14ac:dyDescent="0.2">
      <c r="A33" s="196" t="s">
        <v>47</v>
      </c>
      <c r="B33" s="167" t="s">
        <v>67</v>
      </c>
      <c r="C33" s="175">
        <f t="shared" ref="C33" si="114">CONVERT(D33,"km","mi")</f>
        <v>524.53794838145234</v>
      </c>
      <c r="D33" s="175">
        <f t="shared" ref="D33" si="115">D31+F32</f>
        <v>844.16200000000003</v>
      </c>
      <c r="E33" s="176"/>
      <c r="F33" s="176"/>
      <c r="G33" s="176"/>
      <c r="H33" s="177"/>
      <c r="I33" s="174"/>
      <c r="J33" s="178"/>
      <c r="K33" s="181"/>
      <c r="L33" s="168"/>
      <c r="M33" s="172">
        <f>M31+P31+L32</f>
        <v>2.1891327711640209</v>
      </c>
      <c r="N33" s="179">
        <f t="shared" ref="N33" si="116">O33</f>
        <v>43697.918299437828</v>
      </c>
      <c r="O33" s="169">
        <f t="shared" ref="O33" si="117">R31+L32</f>
        <v>43697.918299437828</v>
      </c>
      <c r="P33" s="170">
        <v>0.25</v>
      </c>
      <c r="Q33" s="179">
        <f t="shared" si="107"/>
        <v>43698.168299437828</v>
      </c>
      <c r="R33" s="169">
        <f t="shared" ref="R33" si="118">O33+P33</f>
        <v>43698.168299437828</v>
      </c>
      <c r="S33" s="186">
        <f t="shared" ref="S33:S43" si="119">W33-R33</f>
        <v>3.9339451046544127E-2</v>
      </c>
      <c r="T33" s="193">
        <f t="shared" ref="T33" si="120">U33</f>
        <v>43696.822222222203</v>
      </c>
      <c r="U33" s="169">
        <f>$C$4+(IF($C$3=80,CtrlTiming!B17,IF($C$3=84,CtrlTiming!D17,IF($C$3=90,CtrlTiming!F17,"invalid time limit")))/24)</f>
        <v>43696.822222222203</v>
      </c>
      <c r="V33" s="179">
        <f t="shared" ref="V33" si="121">W33</f>
        <v>43698.207638888874</v>
      </c>
      <c r="W33" s="169">
        <f>$C$4+(IF($C$3=80,CtrlTiming!C17,IF($C$3=84,CtrlTiming!E17,IF($C$3=90,CtrlTiming!G17,"invalid time limit")))/24)</f>
        <v>43698.207638888874</v>
      </c>
      <c r="X33" s="184" t="str">
        <f>B33</f>
        <v>Quedillac</v>
      </c>
    </row>
    <row r="34" spans="1:24" ht="7.5" customHeight="1" x14ac:dyDescent="0.2">
      <c r="A34" s="180"/>
      <c r="B34" s="167"/>
      <c r="C34" s="175"/>
      <c r="D34" s="175"/>
      <c r="E34" s="176">
        <f t="shared" ref="E34" si="122">CONVERT(F34,"km","mi")</f>
        <v>15.909588006044698</v>
      </c>
      <c r="F34" s="177">
        <f>86.604-F32</f>
        <v>25.603999999999999</v>
      </c>
      <c r="G34" s="176">
        <f t="shared" ref="G34" si="123">CONVERT(H34,"m","ft")/E34</f>
        <v>46.639878065678268</v>
      </c>
      <c r="H34" s="177">
        <f>765*F34/(F32+F34)</f>
        <v>226.16807537758069</v>
      </c>
      <c r="I34" s="173">
        <v>13</v>
      </c>
      <c r="J34" s="178">
        <f t="shared" ref="J34" si="124">CONVERT(I34,"mi","km")</f>
        <v>20.921472000000001</v>
      </c>
      <c r="K34" s="181">
        <v>6.9444444444444441E-3</v>
      </c>
      <c r="L34" s="168">
        <f>((E34/I34)/24)+K34</f>
        <v>5.7936713694587708E-2</v>
      </c>
      <c r="M34" s="172"/>
      <c r="N34" s="179"/>
      <c r="O34" s="169"/>
      <c r="P34" s="171"/>
      <c r="Q34" s="179"/>
      <c r="R34" s="169"/>
      <c r="S34" s="186"/>
      <c r="T34" s="193"/>
      <c r="U34" s="169"/>
      <c r="V34" s="179"/>
      <c r="W34" s="169"/>
      <c r="X34" s="185"/>
    </row>
    <row r="35" spans="1:24" ht="7.5" customHeight="1" x14ac:dyDescent="0.2">
      <c r="A35" s="196"/>
      <c r="B35" s="167" t="s">
        <v>41</v>
      </c>
      <c r="C35" s="175">
        <f t="shared" ref="C35" si="125">CONVERT(D35,"km","mi")</f>
        <v>540.44753638749705</v>
      </c>
      <c r="D35" s="175">
        <f t="shared" ref="D35" si="126">D33+F34</f>
        <v>869.76600000000008</v>
      </c>
      <c r="E35" s="176"/>
      <c r="F35" s="177"/>
      <c r="G35" s="176"/>
      <c r="H35" s="177"/>
      <c r="I35" s="174"/>
      <c r="J35" s="178"/>
      <c r="K35" s="181"/>
      <c r="L35" s="168"/>
      <c r="M35" s="172">
        <f>M33+P33+L34</f>
        <v>2.4970694848586086</v>
      </c>
      <c r="N35" s="179">
        <f t="shared" ref="N35" si="127">O35</f>
        <v>43698.226236151524</v>
      </c>
      <c r="O35" s="169">
        <f t="shared" ref="O35" si="128">R33+L34</f>
        <v>43698.226236151524</v>
      </c>
      <c r="P35" s="170">
        <v>7.2916666666666671E-2</v>
      </c>
      <c r="Q35" s="179">
        <f t="shared" si="107"/>
        <v>43698.299152818188</v>
      </c>
      <c r="R35" s="169">
        <f t="shared" ref="R35" si="129">O35+P35</f>
        <v>43698.299152818188</v>
      </c>
      <c r="S35" s="186">
        <f t="shared" si="119"/>
        <v>-6.0972626524744555E-3</v>
      </c>
      <c r="T35" s="193">
        <f t="shared" ref="T35" si="130">U35</f>
        <v>43696.86805555554</v>
      </c>
      <c r="U35" s="169">
        <f>$C$4+(IF($C$3=80,CtrlTiming!B18,IF($C$3=84,CtrlTiming!D18,IF($C$3=90,CtrlTiming!F18,"invalid time limit")))/24)</f>
        <v>43696.86805555554</v>
      </c>
      <c r="V35" s="179">
        <f t="shared" ref="V35" si="131">W35</f>
        <v>43698.293055555536</v>
      </c>
      <c r="W35" s="169">
        <f>$C$4+(IF($C$3=80,CtrlTiming!C18,IF($C$3=84,CtrlTiming!E18,IF($C$3=90,CtrlTiming!G18,"invalid time limit")))/24)</f>
        <v>43698.293055555536</v>
      </c>
      <c r="X35" s="184" t="str">
        <f>B35</f>
        <v>Tinteniac</v>
      </c>
    </row>
    <row r="36" spans="1:24" ht="7.5" customHeight="1" x14ac:dyDescent="0.2">
      <c r="A36" s="180"/>
      <c r="B36" s="167"/>
      <c r="C36" s="175"/>
      <c r="D36" s="175"/>
      <c r="E36" s="176">
        <f t="shared" ref="E36" si="132">CONVERT(F36,"km","mi")</f>
        <v>33.585734311620136</v>
      </c>
      <c r="F36" s="177">
        <v>54.051000000000002</v>
      </c>
      <c r="G36" s="176">
        <f t="shared" ref="G36" si="133">CONVERT(H36,"m","ft")/E36</f>
        <v>40.246433923516683</v>
      </c>
      <c r="H36" s="177">
        <v>412</v>
      </c>
      <c r="I36" s="173">
        <v>13</v>
      </c>
      <c r="J36" s="178">
        <f t="shared" ref="J36" si="134">CONVERT(I36,"mi","km")</f>
        <v>20.921472000000001</v>
      </c>
      <c r="K36" s="181">
        <v>0</v>
      </c>
      <c r="L36" s="168">
        <f>((E36/I36)/24)+K36</f>
        <v>0.10764658433211582</v>
      </c>
      <c r="M36" s="172"/>
      <c r="N36" s="179"/>
      <c r="O36" s="169"/>
      <c r="P36" s="171"/>
      <c r="Q36" s="179"/>
      <c r="R36" s="169"/>
      <c r="S36" s="186"/>
      <c r="T36" s="193"/>
      <c r="U36" s="169"/>
      <c r="V36" s="179"/>
      <c r="W36" s="169"/>
      <c r="X36" s="185"/>
    </row>
    <row r="37" spans="1:24" ht="7.5" customHeight="1" x14ac:dyDescent="0.2">
      <c r="A37" s="180"/>
      <c r="B37" s="167" t="s">
        <v>40</v>
      </c>
      <c r="C37" s="175">
        <f t="shared" ref="C37" si="135">CONVERT(D37,"km","mi")</f>
        <v>574.03327069911722</v>
      </c>
      <c r="D37" s="175">
        <f t="shared" ref="D37" si="136">D35+F36</f>
        <v>923.81700000000012</v>
      </c>
      <c r="E37" s="176"/>
      <c r="F37" s="177"/>
      <c r="G37" s="176"/>
      <c r="H37" s="177"/>
      <c r="I37" s="174"/>
      <c r="J37" s="178"/>
      <c r="K37" s="181"/>
      <c r="L37" s="168"/>
      <c r="M37" s="172">
        <f>M35+P35+L36</f>
        <v>2.677632735857391</v>
      </c>
      <c r="N37" s="179">
        <f t="shared" ref="N37" si="137">O37</f>
        <v>43698.406799402517</v>
      </c>
      <c r="O37" s="169">
        <f t="shared" ref="O37" si="138">R35+L36</f>
        <v>43698.406799402517</v>
      </c>
      <c r="P37" s="170">
        <v>4.1666666666666664E-2</v>
      </c>
      <c r="Q37" s="179">
        <f t="shared" si="107"/>
        <v>43698.448466069181</v>
      </c>
      <c r="R37" s="169">
        <f t="shared" ref="R37" si="139">O37+P37</f>
        <v>43698.448466069181</v>
      </c>
      <c r="S37" s="186">
        <f t="shared" si="119"/>
        <v>1.7506153024442028E-2</v>
      </c>
      <c r="T37" s="193">
        <f>U37</f>
        <v>43696.965972222206</v>
      </c>
      <c r="U37" s="169">
        <f>$C$4+(IF($C$3=80,CtrlTiming!B19,IF($C$3=84,CtrlTiming!D19,IF($C$3=90,CtrlTiming!F19,"invalid time limit")))/24)</f>
        <v>43696.965972222206</v>
      </c>
      <c r="V37" s="179">
        <f>W37</f>
        <v>43698.465972222206</v>
      </c>
      <c r="W37" s="169">
        <f>$C$4+(IF($C$3=80,CtrlTiming!C19,IF($C$3=84,CtrlTiming!E19,IF($C$3=90,CtrlTiming!G19,"invalid time limit")))/24)</f>
        <v>43698.465972222206</v>
      </c>
      <c r="X37" s="184" t="str">
        <f>B37</f>
        <v>Fougeres</v>
      </c>
    </row>
    <row r="38" spans="1:24" ht="7.5" customHeight="1" x14ac:dyDescent="0.2">
      <c r="A38" s="180"/>
      <c r="B38" s="167"/>
      <c r="C38" s="175"/>
      <c r="D38" s="175"/>
      <c r="E38" s="176">
        <f t="shared" ref="E38" si="140">CONVERT(F38,"km","mi")</f>
        <v>55.244248588244652</v>
      </c>
      <c r="F38" s="177">
        <v>88.906999999999996</v>
      </c>
      <c r="G38" s="176">
        <f t="shared" ref="G38" si="141">CONVERT(H38,"m","ft")/E38</f>
        <v>56.715444228238496</v>
      </c>
      <c r="H38" s="177">
        <v>955</v>
      </c>
      <c r="I38" s="173">
        <v>13</v>
      </c>
      <c r="J38" s="178">
        <f t="shared" ref="J38" si="142">CONVERT(I38,"mi","km")</f>
        <v>20.921472000000001</v>
      </c>
      <c r="K38" s="170">
        <v>0</v>
      </c>
      <c r="L38" s="168">
        <f>((E38/I38)/24)+K38</f>
        <v>0.17706489932129696</v>
      </c>
      <c r="M38" s="172"/>
      <c r="N38" s="179"/>
      <c r="O38" s="169"/>
      <c r="P38" s="171"/>
      <c r="Q38" s="179"/>
      <c r="R38" s="169"/>
      <c r="S38" s="186"/>
      <c r="T38" s="193"/>
      <c r="U38" s="169"/>
      <c r="V38" s="179"/>
      <c r="W38" s="169"/>
      <c r="X38" s="185"/>
    </row>
    <row r="39" spans="1:24" ht="7.5" customHeight="1" x14ac:dyDescent="0.2">
      <c r="A39" s="180"/>
      <c r="B39" s="167" t="s">
        <v>39</v>
      </c>
      <c r="C39" s="175">
        <f t="shared" ref="C39" si="143">CONVERT(D39,"km","mi")</f>
        <v>629.277519287362</v>
      </c>
      <c r="D39" s="175">
        <f t="shared" ref="D39" si="144">D37+F38</f>
        <v>1012.7240000000002</v>
      </c>
      <c r="E39" s="176"/>
      <c r="F39" s="177"/>
      <c r="G39" s="176"/>
      <c r="H39" s="177"/>
      <c r="I39" s="174"/>
      <c r="J39" s="178"/>
      <c r="K39" s="171"/>
      <c r="L39" s="168"/>
      <c r="M39" s="172">
        <f>M37+P37+L38</f>
        <v>2.8963643018453546</v>
      </c>
      <c r="N39" s="179">
        <f t="shared" ref="N39" si="145">O39</f>
        <v>43698.6255309685</v>
      </c>
      <c r="O39" s="169">
        <f t="shared" ref="O39" si="146">R37+L38</f>
        <v>43698.6255309685</v>
      </c>
      <c r="P39" s="170">
        <v>4.1666666666666664E-2</v>
      </c>
      <c r="Q39" s="179">
        <f t="shared" si="107"/>
        <v>43698.667197635164</v>
      </c>
      <c r="R39" s="169">
        <f t="shared" ref="R39" si="147">O39+P39</f>
        <v>43698.667197635164</v>
      </c>
      <c r="S39" s="186">
        <f t="shared" si="119"/>
        <v>9.3913475931913126E-2</v>
      </c>
      <c r="T39" s="193">
        <f>U39</f>
        <v>43697.127777777758</v>
      </c>
      <c r="U39" s="169">
        <f>$C$4+(IF($C$3=80,CtrlTiming!B20,IF($C$3=84,CtrlTiming!D20,IF($C$3=90,CtrlTiming!F20,"invalid time limit")))/24)</f>
        <v>43697.127777777758</v>
      </c>
      <c r="V39" s="179">
        <f>W39</f>
        <v>43698.761111111096</v>
      </c>
      <c r="W39" s="169">
        <f>$C$4+(IF($C$3=80,CtrlTiming!C20,IF($C$3=84,CtrlTiming!E20,IF($C$3=90,CtrlTiming!G20,"invalid time limit")))/24)</f>
        <v>43698.761111111096</v>
      </c>
      <c r="X39" s="184" t="str">
        <f>B39</f>
        <v>Villaines-la-Juhel</v>
      </c>
    </row>
    <row r="40" spans="1:24" ht="7.5" customHeight="1" x14ac:dyDescent="0.2">
      <c r="A40" s="180"/>
      <c r="B40" s="167"/>
      <c r="C40" s="175"/>
      <c r="D40" s="175"/>
      <c r="E40" s="176">
        <f t="shared" ref="E40" si="148">CONVERT(F40,"km","mi")</f>
        <v>52.346173347649724</v>
      </c>
      <c r="F40" s="177">
        <v>84.242999999999995</v>
      </c>
      <c r="G40" s="176">
        <f t="shared" ref="G40" si="149">CONVERT(H40,"m","ft")/E40</f>
        <v>56.784302553327869</v>
      </c>
      <c r="H40" s="177">
        <v>906</v>
      </c>
      <c r="I40" s="173">
        <v>13</v>
      </c>
      <c r="J40" s="178">
        <f t="shared" ref="J40" si="150">CONVERT(I40,"mi","km")</f>
        <v>20.921472000000001</v>
      </c>
      <c r="K40" s="198">
        <v>0</v>
      </c>
      <c r="L40" s="168">
        <f>((E40/I40)/24)+K40</f>
        <v>0.16777619662708246</v>
      </c>
      <c r="M40" s="172"/>
      <c r="N40" s="179"/>
      <c r="O40" s="169"/>
      <c r="P40" s="171"/>
      <c r="Q40" s="179"/>
      <c r="R40" s="169"/>
      <c r="S40" s="186"/>
      <c r="T40" s="193"/>
      <c r="U40" s="169"/>
      <c r="V40" s="179"/>
      <c r="W40" s="169"/>
      <c r="X40" s="185"/>
    </row>
    <row r="41" spans="1:24" ht="7.5" customHeight="1" x14ac:dyDescent="0.2">
      <c r="A41" s="180"/>
      <c r="B41" s="167" t="s">
        <v>44</v>
      </c>
      <c r="C41" s="175">
        <f t="shared" ref="C41" si="151">CONVERT(D41,"km","mi")</f>
        <v>681.62369263501171</v>
      </c>
      <c r="D41" s="175">
        <f t="shared" ref="D41" si="152">D39+F40</f>
        <v>1096.9670000000001</v>
      </c>
      <c r="E41" s="176"/>
      <c r="F41" s="177"/>
      <c r="G41" s="176"/>
      <c r="H41" s="177"/>
      <c r="I41" s="174"/>
      <c r="J41" s="178"/>
      <c r="K41" s="199"/>
      <c r="L41" s="168"/>
      <c r="M41" s="172">
        <f>M39+P39+L40</f>
        <v>3.1058071651391037</v>
      </c>
      <c r="N41" s="179">
        <f t="shared" ref="N41" si="153">O41</f>
        <v>43698.834973831792</v>
      </c>
      <c r="O41" s="169">
        <f t="shared" ref="O41" si="154">R39+L40</f>
        <v>43698.834973831792</v>
      </c>
      <c r="P41" s="170">
        <v>4.1666666666666664E-2</v>
      </c>
      <c r="Q41" s="179">
        <f t="shared" si="107"/>
        <v>43698.876640498456</v>
      </c>
      <c r="R41" s="169">
        <f t="shared" ref="R41" si="155">O41+P41</f>
        <v>43698.876640498456</v>
      </c>
      <c r="S41" s="186">
        <f t="shared" si="119"/>
        <v>0.17752616819052491</v>
      </c>
      <c r="T41" s="179">
        <f>U41</f>
        <v>43697.288194444431</v>
      </c>
      <c r="U41" s="169">
        <f>$C$4+(IF($C$3=80,CtrlTiming!B21,IF($C$3=84,CtrlTiming!D21,IF($C$3=90,CtrlTiming!F21,"invalid time limit")))/24)</f>
        <v>43697.288194444431</v>
      </c>
      <c r="V41" s="179">
        <f>W41</f>
        <v>43699.054166666647</v>
      </c>
      <c r="W41" s="169">
        <f>$C$4+(IF($C$3=80,CtrlTiming!C21,IF($C$3=84,CtrlTiming!E21,IF($C$3=90,CtrlTiming!G21,"invalid time limit")))/24)</f>
        <v>43699.054166666647</v>
      </c>
      <c r="X41" s="184" t="str">
        <f>B41</f>
        <v>Mortagne-au-Perche</v>
      </c>
    </row>
    <row r="42" spans="1:24" ht="7.5" customHeight="1" x14ac:dyDescent="0.2">
      <c r="A42" s="180"/>
      <c r="B42" s="167"/>
      <c r="C42" s="175"/>
      <c r="D42" s="175"/>
      <c r="E42" s="176">
        <f t="shared" ref="E42" si="156">CONVERT(F42,"km","mi")</f>
        <v>47.951214904955059</v>
      </c>
      <c r="F42" s="177">
        <v>77.17</v>
      </c>
      <c r="G42" s="176">
        <f t="shared" ref="G42" si="157">CONVERT(H42,"m","ft")/E42</f>
        <v>43.789037190618117</v>
      </c>
      <c r="H42" s="177">
        <v>640</v>
      </c>
      <c r="I42" s="173">
        <v>13</v>
      </c>
      <c r="J42" s="178">
        <f t="shared" ref="J42" si="158">CONVERT(I42,"mi","km")</f>
        <v>20.921472000000001</v>
      </c>
      <c r="K42" s="181">
        <v>0</v>
      </c>
      <c r="L42" s="168">
        <f>((E42/I42)/24)+K42</f>
        <v>0.15368979136203545</v>
      </c>
      <c r="M42" s="172"/>
      <c r="N42" s="179"/>
      <c r="O42" s="169"/>
      <c r="P42" s="171"/>
      <c r="Q42" s="179"/>
      <c r="R42" s="169"/>
      <c r="S42" s="186"/>
      <c r="T42" s="179"/>
      <c r="U42" s="169"/>
      <c r="V42" s="179"/>
      <c r="W42" s="169"/>
      <c r="X42" s="185"/>
    </row>
    <row r="43" spans="1:24" ht="7.5" customHeight="1" x14ac:dyDescent="0.2">
      <c r="A43" s="180"/>
      <c r="B43" s="167" t="s">
        <v>45</v>
      </c>
      <c r="C43" s="175">
        <f t="shared" ref="C43" si="159">CONVERT(D43,"km","mi")</f>
        <v>729.57490753996672</v>
      </c>
      <c r="D43" s="175">
        <f t="shared" ref="D43" si="160">D41+F42</f>
        <v>1174.1370000000002</v>
      </c>
      <c r="E43" s="176"/>
      <c r="F43" s="177"/>
      <c r="G43" s="176"/>
      <c r="H43" s="177"/>
      <c r="I43" s="174"/>
      <c r="J43" s="178"/>
      <c r="K43" s="181"/>
      <c r="L43" s="168"/>
      <c r="M43" s="172">
        <f>M41+P41+L42</f>
        <v>3.3011636231678056</v>
      </c>
      <c r="N43" s="179">
        <f t="shared" ref="N43" si="161">O43</f>
        <v>43699.030330289817</v>
      </c>
      <c r="O43" s="169">
        <f t="shared" ref="O43" si="162">R41+L42</f>
        <v>43699.030330289817</v>
      </c>
      <c r="P43" s="170">
        <v>0.20833333333333334</v>
      </c>
      <c r="Q43" s="179">
        <f t="shared" si="107"/>
        <v>43699.238663623153</v>
      </c>
      <c r="R43" s="169">
        <f t="shared" ref="R43" si="163">O43+P43</f>
        <v>43699.238663623153</v>
      </c>
      <c r="S43" s="186">
        <f t="shared" si="119"/>
        <v>8.4947487943281885E-2</v>
      </c>
      <c r="T43" s="179">
        <f>U43</f>
        <v>43697.449305555536</v>
      </c>
      <c r="U43" s="169">
        <f>$C$4+(IF($C$3=80,CtrlTiming!B22,IF($C$3=84,CtrlTiming!D22,IF($C$3=90,CtrlTiming!F22,"invalid time limit")))/24)</f>
        <v>43697.449305555536</v>
      </c>
      <c r="V43" s="179">
        <f>W43</f>
        <v>43699.323611111096</v>
      </c>
      <c r="W43" s="169">
        <f>$C$4+(IF($C$3=80,CtrlTiming!C22,IF($C$3=84,CtrlTiming!E22,IF($C$3=90,CtrlTiming!G22,"invalid time limit")))/24)</f>
        <v>43699.323611111096</v>
      </c>
      <c r="X43" s="184" t="str">
        <f>B43</f>
        <v>Dreux</v>
      </c>
    </row>
    <row r="44" spans="1:24" ht="7.5" customHeight="1" x14ac:dyDescent="0.2">
      <c r="A44" s="180"/>
      <c r="B44" s="167"/>
      <c r="C44" s="175"/>
      <c r="D44" s="175"/>
      <c r="E44" s="176">
        <f t="shared" ref="E44" si="164">CONVERT(F44,"km","mi")</f>
        <v>27.765971725125269</v>
      </c>
      <c r="F44" s="177">
        <v>44.685000000000002</v>
      </c>
      <c r="G44" s="176">
        <f t="shared" ref="G44" si="165">CONVERT(H44,"m","ft")/E44</f>
        <v>35.329976502181943</v>
      </c>
      <c r="H44" s="177">
        <v>299</v>
      </c>
      <c r="I44" s="173">
        <v>13</v>
      </c>
      <c r="J44" s="178">
        <f t="shared" ref="J44" si="166">CONVERT(I44,"mi","km")</f>
        <v>20.921472000000001</v>
      </c>
      <c r="K44" s="181">
        <v>0</v>
      </c>
      <c r="L44" s="168">
        <f>((E44/I44)/24)+K44</f>
        <v>8.8993499118991237E-2</v>
      </c>
      <c r="M44" s="172"/>
      <c r="N44" s="179"/>
      <c r="O44" s="169"/>
      <c r="P44" s="171"/>
      <c r="Q44" s="179"/>
      <c r="R44" s="169"/>
      <c r="S44" s="186"/>
      <c r="T44" s="179"/>
      <c r="U44" s="169"/>
      <c r="V44" s="179"/>
      <c r="W44" s="169"/>
      <c r="X44" s="185"/>
    </row>
    <row r="45" spans="1:24" ht="7.5" customHeight="1" x14ac:dyDescent="0.2">
      <c r="A45" s="180"/>
      <c r="B45" s="167" t="s">
        <v>68</v>
      </c>
      <c r="C45" s="175">
        <f t="shared" ref="C45" si="167">CONVERT(D45,"km","mi")</f>
        <v>757.34087926509198</v>
      </c>
      <c r="D45" s="175">
        <f t="shared" ref="D45" si="168">D43+F44</f>
        <v>1218.8220000000001</v>
      </c>
      <c r="E45" s="176"/>
      <c r="F45" s="177"/>
      <c r="G45" s="176"/>
      <c r="H45" s="177"/>
      <c r="I45" s="174"/>
      <c r="J45" s="178"/>
      <c r="K45" s="181"/>
      <c r="L45" s="168"/>
      <c r="M45" s="172">
        <f>M43+P43+L44</f>
        <v>3.5984904556201305</v>
      </c>
      <c r="N45" s="179">
        <f t="shared" ref="N45" si="169">O45</f>
        <v>43699.327657122274</v>
      </c>
      <c r="O45" s="169">
        <f t="shared" ref="O45" si="170">R43+L44</f>
        <v>43699.327657122274</v>
      </c>
      <c r="P45" s="32"/>
      <c r="Q45" s="182"/>
      <c r="R45" s="182"/>
      <c r="S45" s="187">
        <f>W45-O45</f>
        <v>0.15150954437558539</v>
      </c>
      <c r="T45" s="179">
        <f>U45</f>
        <v>43697.543055555536</v>
      </c>
      <c r="U45" s="169">
        <f>$C$4+(IF($C$3=80,CtrlTiming!B23,IF($C$3=84,CtrlTiming!D23,IF($C$3=90,CtrlTiming!F23,"invalid time limit")))/24)</f>
        <v>43697.543055555536</v>
      </c>
      <c r="V45" s="179">
        <f>W45</f>
        <v>43699.47916666665</v>
      </c>
      <c r="W45" s="169">
        <f>$C$4+(IF($C$3=80,CtrlTiming!C23,IF($C$3=84,CtrlTiming!E23,IF($C$3=90,CtrlTiming!G23,"invalid time limit")))/24)</f>
        <v>43699.47916666665</v>
      </c>
      <c r="X45" s="184" t="str">
        <f>B45</f>
        <v>Rambouillet</v>
      </c>
    </row>
    <row r="46" spans="1:24" ht="7.5" customHeight="1" x14ac:dyDescent="0.2">
      <c r="A46" s="180"/>
      <c r="B46" s="167"/>
      <c r="C46" s="175"/>
      <c r="D46" s="175"/>
      <c r="E46" s="98"/>
      <c r="F46" s="83"/>
      <c r="G46" s="83"/>
      <c r="H46" s="83"/>
      <c r="I46" s="43"/>
      <c r="J46" s="99"/>
      <c r="K46" s="43"/>
      <c r="L46" s="59"/>
      <c r="M46" s="172"/>
      <c r="N46" s="179"/>
      <c r="O46" s="169"/>
      <c r="P46" s="32"/>
      <c r="Q46" s="183"/>
      <c r="R46" s="183"/>
      <c r="S46" s="187"/>
      <c r="T46" s="179"/>
      <c r="U46" s="169"/>
      <c r="V46" s="179"/>
      <c r="W46" s="169"/>
      <c r="X46" s="185"/>
    </row>
    <row r="47" spans="1:24" x14ac:dyDescent="0.2">
      <c r="A47" s="32"/>
      <c r="B47" s="32"/>
      <c r="C47" s="28"/>
      <c r="D47" s="28"/>
      <c r="E47" s="44"/>
      <c r="F47" s="82"/>
      <c r="G47" s="82"/>
      <c r="H47" s="28"/>
      <c r="I47" s="43"/>
      <c r="J47" s="43"/>
      <c r="K47" s="43"/>
      <c r="L47" s="43"/>
      <c r="M47" s="45"/>
      <c r="N47" s="76"/>
      <c r="O47" s="46"/>
      <c r="P47" s="32"/>
      <c r="Q47" s="69"/>
      <c r="R47" s="32"/>
      <c r="S47" s="32"/>
      <c r="T47" s="69"/>
      <c r="U47" s="46"/>
      <c r="V47" s="46"/>
      <c r="W47" s="46"/>
      <c r="X47" s="32"/>
    </row>
    <row r="48" spans="1:24" x14ac:dyDescent="0.2">
      <c r="A48" s="86" t="s">
        <v>65</v>
      </c>
      <c r="B48" s="32"/>
      <c r="C48" s="28"/>
      <c r="D48" s="28"/>
      <c r="E48" s="28"/>
      <c r="F48" s="82"/>
      <c r="G48" s="82"/>
      <c r="H48" s="82"/>
      <c r="I48" s="42"/>
      <c r="J48" s="32"/>
      <c r="K48" s="32"/>
      <c r="L48" s="32"/>
      <c r="M48" s="60"/>
      <c r="N48" s="75"/>
      <c r="O48" s="90" t="s">
        <v>9</v>
      </c>
      <c r="P48" s="90"/>
      <c r="Q48" s="90"/>
      <c r="R48" s="90"/>
      <c r="S48" s="90"/>
      <c r="T48" s="90"/>
      <c r="U48" s="90"/>
      <c r="V48" s="90"/>
      <c r="W48" s="90"/>
      <c r="X48" s="32"/>
    </row>
    <row r="49" spans="1:24" x14ac:dyDescent="0.2">
      <c r="A49" s="86" t="s">
        <v>173</v>
      </c>
      <c r="B49" s="32"/>
      <c r="C49" s="28"/>
      <c r="D49" s="28"/>
      <c r="E49" s="28"/>
      <c r="F49" s="82"/>
      <c r="G49" s="82"/>
      <c r="H49" s="82"/>
      <c r="I49" s="42"/>
      <c r="J49" s="32"/>
      <c r="K49" s="32"/>
      <c r="L49" s="28"/>
      <c r="M49" s="60"/>
      <c r="N49" s="75"/>
      <c r="O49" s="112" t="s">
        <v>118</v>
      </c>
      <c r="P49" s="51" t="s">
        <v>12</v>
      </c>
      <c r="Q49" s="70"/>
      <c r="R49" s="51" t="s">
        <v>13</v>
      </c>
      <c r="S49" s="51"/>
      <c r="T49" s="70"/>
      <c r="U49" s="104" t="s">
        <v>14</v>
      </c>
      <c r="V49" s="51"/>
      <c r="W49" s="51" t="s">
        <v>11</v>
      </c>
      <c r="X49" s="32"/>
    </row>
    <row r="50" spans="1:24" x14ac:dyDescent="0.2">
      <c r="A50" s="117" t="s">
        <v>172</v>
      </c>
      <c r="B50" s="32"/>
      <c r="C50" s="28"/>
      <c r="D50" s="28"/>
      <c r="E50" s="28"/>
      <c r="F50" s="82"/>
      <c r="G50" s="82"/>
      <c r="H50" s="82"/>
      <c r="I50" s="42"/>
      <c r="J50" s="32"/>
      <c r="K50" s="32"/>
      <c r="L50" s="28"/>
      <c r="M50" s="32"/>
      <c r="N50" s="69"/>
      <c r="O50" s="91">
        <v>43695</v>
      </c>
      <c r="P50" s="87">
        <v>0.29305555555555557</v>
      </c>
      <c r="Q50" s="88"/>
      <c r="R50" s="87">
        <v>0.8847222222222223</v>
      </c>
      <c r="S50" s="87"/>
      <c r="T50" s="88"/>
      <c r="U50" s="87">
        <v>0.40486111111111112</v>
      </c>
      <c r="V50" s="87"/>
      <c r="W50" s="87">
        <v>0.95138888888888884</v>
      </c>
      <c r="X50" s="32"/>
    </row>
    <row r="51" spans="1:24" x14ac:dyDescent="0.2">
      <c r="A51" s="86" t="s">
        <v>170</v>
      </c>
      <c r="B51" s="100"/>
      <c r="C51" s="28"/>
      <c r="D51" s="28"/>
      <c r="E51" s="28"/>
      <c r="F51" s="82"/>
      <c r="G51" s="82"/>
      <c r="H51" s="82"/>
      <c r="I51" s="42"/>
      <c r="J51" s="32"/>
      <c r="K51" s="32"/>
      <c r="L51" s="28"/>
      <c r="M51" s="32"/>
      <c r="N51" s="69"/>
      <c r="O51" s="91">
        <f>O50+1</f>
        <v>43696</v>
      </c>
      <c r="P51" s="87">
        <v>0.29444444444444445</v>
      </c>
      <c r="Q51" s="88"/>
      <c r="R51" s="87">
        <v>0.8833333333333333</v>
      </c>
      <c r="S51" s="87"/>
      <c r="T51" s="88"/>
      <c r="U51" s="87">
        <v>0.44791666666666669</v>
      </c>
      <c r="V51" s="89"/>
      <c r="W51" s="87">
        <v>0.96527777777777779</v>
      </c>
      <c r="X51" s="32"/>
    </row>
    <row r="52" spans="1:24" x14ac:dyDescent="0.2">
      <c r="A52" s="117" t="s">
        <v>171</v>
      </c>
      <c r="B52" s="103"/>
      <c r="C52" s="28"/>
      <c r="D52" s="28"/>
      <c r="E52" s="28"/>
      <c r="F52" s="82"/>
      <c r="G52" s="82"/>
      <c r="H52" s="82"/>
      <c r="I52" s="42"/>
      <c r="J52" s="32"/>
      <c r="K52" s="32"/>
      <c r="L52" s="28"/>
      <c r="M52" s="32"/>
      <c r="N52" s="69"/>
      <c r="O52" s="91">
        <f t="shared" ref="O52:O54" si="171">O51+1</f>
        <v>43697</v>
      </c>
      <c r="P52" s="87">
        <v>0.2951388888888889</v>
      </c>
      <c r="Q52" s="88"/>
      <c r="R52" s="87">
        <v>0.88194444444444453</v>
      </c>
      <c r="S52" s="87"/>
      <c r="T52" s="88"/>
      <c r="U52" s="87">
        <v>0.49236111111111108</v>
      </c>
      <c r="V52" s="87"/>
      <c r="W52" s="87">
        <v>0.97916666666666663</v>
      </c>
      <c r="X52" s="32"/>
    </row>
    <row r="53" spans="1:24" x14ac:dyDescent="0.2">
      <c r="A53" s="117" t="s">
        <v>174</v>
      </c>
      <c r="B53" s="104"/>
      <c r="C53" s="28"/>
      <c r="D53" s="28"/>
      <c r="E53" s="28"/>
      <c r="F53" s="82"/>
      <c r="G53" s="82"/>
      <c r="H53" s="82"/>
      <c r="I53" s="42"/>
      <c r="J53" s="32"/>
      <c r="K53" s="32"/>
      <c r="L53" s="28"/>
      <c r="M53" s="32"/>
      <c r="N53" s="69"/>
      <c r="O53" s="91">
        <f t="shared" si="171"/>
        <v>43698</v>
      </c>
      <c r="P53" s="87">
        <v>0.29583333333333334</v>
      </c>
      <c r="Q53" s="88"/>
      <c r="R53" s="87">
        <v>0.88124999999999998</v>
      </c>
      <c r="S53" s="87"/>
      <c r="T53" s="88"/>
      <c r="U53" s="87">
        <v>0.53680555555555554</v>
      </c>
      <c r="V53" s="87"/>
      <c r="W53" s="87">
        <v>0.99444444444444446</v>
      </c>
      <c r="X53" s="32"/>
    </row>
    <row r="54" spans="1:24" x14ac:dyDescent="0.2">
      <c r="A54" s="32"/>
      <c r="B54" s="102"/>
      <c r="C54" s="28"/>
      <c r="D54" s="28"/>
      <c r="E54" s="28"/>
      <c r="F54" s="82"/>
      <c r="G54" s="82"/>
      <c r="H54" s="82"/>
      <c r="I54" s="42"/>
      <c r="J54" s="32"/>
      <c r="K54" s="32"/>
      <c r="L54" s="28"/>
      <c r="M54" s="32"/>
      <c r="N54" s="69"/>
      <c r="O54" s="91">
        <f t="shared" si="171"/>
        <v>43699</v>
      </c>
      <c r="P54" s="87">
        <v>0.29722222222222222</v>
      </c>
      <c r="Q54" s="88"/>
      <c r="R54" s="87">
        <v>0.87986111111111109</v>
      </c>
      <c r="S54" s="87"/>
      <c r="T54" s="88"/>
      <c r="U54" s="87">
        <v>0.58263888888888882</v>
      </c>
      <c r="V54" s="89"/>
      <c r="W54" s="87"/>
      <c r="X54" s="32"/>
    </row>
    <row r="55" spans="1:24" x14ac:dyDescent="0.2">
      <c r="A55" s="165" t="s">
        <v>179</v>
      </c>
      <c r="B55" s="32"/>
      <c r="C55" s="28"/>
      <c r="D55" s="28"/>
      <c r="E55" s="28"/>
      <c r="F55" s="82"/>
      <c r="G55" s="82"/>
      <c r="H55" s="82"/>
      <c r="I55" s="42"/>
      <c r="J55" s="32"/>
      <c r="K55" s="32"/>
      <c r="L55" s="32"/>
      <c r="M55" s="60"/>
      <c r="N55" s="75"/>
      <c r="O55" s="32"/>
      <c r="P55" s="32"/>
      <c r="Q55" s="69"/>
      <c r="R55" s="32"/>
      <c r="S55" s="32"/>
      <c r="T55" s="69"/>
      <c r="U55" s="32"/>
      <c r="V55" s="32"/>
      <c r="W55" s="28"/>
      <c r="X55" s="32"/>
    </row>
    <row r="56" spans="1:24" s="41" customFormat="1" x14ac:dyDescent="0.2">
      <c r="A56" s="52" t="s">
        <v>178</v>
      </c>
      <c r="B56" s="114"/>
      <c r="C56" s="114"/>
      <c r="D56" s="50"/>
      <c r="E56" s="50"/>
      <c r="F56" s="115"/>
      <c r="G56" s="115"/>
      <c r="H56" s="115"/>
      <c r="I56" s="116"/>
      <c r="J56" s="107"/>
      <c r="K56" s="107"/>
      <c r="L56" s="107"/>
      <c r="M56" s="107"/>
      <c r="N56" s="69"/>
      <c r="O56" s="107"/>
      <c r="P56" s="52" t="s">
        <v>138</v>
      </c>
      <c r="Q56" s="69"/>
      <c r="R56" s="107"/>
      <c r="S56" s="124"/>
      <c r="T56" s="69"/>
      <c r="U56" s="107"/>
      <c r="V56" s="107"/>
      <c r="W56" s="107"/>
      <c r="X56" s="107"/>
    </row>
    <row r="57" spans="1:24" x14ac:dyDescent="0.2">
      <c r="A57" s="166" t="s">
        <v>180</v>
      </c>
      <c r="B57" s="32"/>
      <c r="C57" s="28"/>
      <c r="D57" s="28"/>
      <c r="E57" s="28"/>
      <c r="F57" s="82"/>
      <c r="G57" s="82"/>
      <c r="H57" s="82"/>
      <c r="I57" s="42"/>
      <c r="J57" s="32"/>
      <c r="K57" s="32"/>
      <c r="L57" s="32"/>
      <c r="M57" s="60"/>
      <c r="N57" s="75"/>
      <c r="O57" s="32"/>
      <c r="P57" s="32"/>
      <c r="Q57" s="69"/>
      <c r="R57" s="82"/>
      <c r="S57" s="82"/>
      <c r="T57" s="69"/>
      <c r="U57" s="32"/>
      <c r="V57" s="32"/>
      <c r="W57" s="32"/>
      <c r="X57" s="32"/>
    </row>
    <row r="58" spans="1:24" x14ac:dyDescent="0.2">
      <c r="R58" s="84"/>
      <c r="S58" s="84"/>
    </row>
    <row r="59" spans="1:24" x14ac:dyDescent="0.2">
      <c r="B59" s="5"/>
      <c r="C59" s="5"/>
      <c r="D59" s="5"/>
      <c r="E59" s="5"/>
      <c r="F59" s="85"/>
      <c r="G59" s="85"/>
      <c r="H59" s="85"/>
      <c r="I59" s="5"/>
      <c r="J59" s="5"/>
      <c r="K59" s="5"/>
      <c r="L59" s="5"/>
      <c r="M59" s="5"/>
      <c r="N59" s="72"/>
      <c r="R59" s="84"/>
      <c r="S59" s="84"/>
    </row>
    <row r="60" spans="1:24" x14ac:dyDescent="0.2">
      <c r="R60" s="84"/>
      <c r="S60" s="84"/>
    </row>
    <row r="61" spans="1:24" x14ac:dyDescent="0.2">
      <c r="A61" s="4"/>
      <c r="C61" s="48"/>
      <c r="R61" s="84"/>
      <c r="S61" s="84"/>
    </row>
    <row r="62" spans="1:24" x14ac:dyDescent="0.2">
      <c r="C62" s="48"/>
      <c r="D62" s="126"/>
      <c r="E62" s="126"/>
      <c r="R62" s="84"/>
      <c r="S62" s="84"/>
    </row>
    <row r="63" spans="1:24" x14ac:dyDescent="0.2">
      <c r="C63" s="48"/>
      <c r="R63" s="84"/>
      <c r="S63" s="84"/>
    </row>
    <row r="64" spans="1:24" x14ac:dyDescent="0.2">
      <c r="C64" s="48"/>
      <c r="P64" s="7"/>
      <c r="Q64" s="72"/>
      <c r="R64" s="84"/>
      <c r="S64" s="84"/>
    </row>
    <row r="65" spans="3:20" x14ac:dyDescent="0.2">
      <c r="C65" s="48"/>
      <c r="E65" s="33"/>
      <c r="F65" s="33"/>
      <c r="G65" s="33"/>
      <c r="H65" s="33"/>
      <c r="I65" s="33"/>
      <c r="M65" s="33"/>
      <c r="N65" s="33"/>
      <c r="P65" s="7"/>
      <c r="Q65" s="72"/>
      <c r="R65" s="84"/>
      <c r="S65" s="84"/>
      <c r="T65" s="33"/>
    </row>
    <row r="66" spans="3:20" x14ac:dyDescent="0.2">
      <c r="C66" s="48"/>
      <c r="E66" s="33"/>
      <c r="F66" s="33"/>
      <c r="G66" s="33"/>
      <c r="H66" s="33"/>
      <c r="I66" s="33"/>
      <c r="M66" s="33"/>
      <c r="N66" s="33"/>
      <c r="P66" s="7"/>
      <c r="Q66" s="72"/>
      <c r="R66" s="84"/>
      <c r="S66" s="84"/>
      <c r="T66" s="33"/>
    </row>
    <row r="67" spans="3:20" x14ac:dyDescent="0.2">
      <c r="C67" s="48"/>
      <c r="E67" s="33"/>
      <c r="F67" s="33"/>
      <c r="G67" s="33"/>
      <c r="H67" s="33"/>
      <c r="I67" s="33"/>
      <c r="M67" s="33"/>
      <c r="N67" s="33"/>
      <c r="P67" s="7"/>
      <c r="Q67" s="72"/>
      <c r="R67" s="84"/>
      <c r="S67" s="84"/>
      <c r="T67" s="33"/>
    </row>
    <row r="68" spans="3:20" x14ac:dyDescent="0.2">
      <c r="C68" s="48"/>
      <c r="E68" s="33"/>
      <c r="F68" s="33"/>
      <c r="G68" s="33"/>
      <c r="H68" s="33"/>
      <c r="I68" s="33"/>
      <c r="M68" s="33"/>
      <c r="N68" s="33"/>
      <c r="R68" s="84"/>
      <c r="S68" s="84"/>
      <c r="T68" s="33"/>
    </row>
    <row r="69" spans="3:20" x14ac:dyDescent="0.2">
      <c r="C69" s="48"/>
      <c r="E69" s="33"/>
      <c r="F69" s="33"/>
      <c r="G69" s="33"/>
      <c r="H69" s="33"/>
      <c r="I69" s="33"/>
      <c r="M69" s="33"/>
      <c r="N69" s="33"/>
      <c r="R69" s="84"/>
      <c r="S69" s="84"/>
      <c r="T69" s="33"/>
    </row>
    <row r="70" spans="3:20" x14ac:dyDescent="0.2">
      <c r="C70" s="48"/>
      <c r="E70" s="33"/>
      <c r="F70" s="33"/>
      <c r="G70" s="33"/>
      <c r="H70" s="33"/>
      <c r="I70" s="33"/>
      <c r="M70" s="33"/>
      <c r="N70" s="33"/>
      <c r="R70" s="84"/>
      <c r="S70" s="84"/>
      <c r="T70" s="33"/>
    </row>
    <row r="71" spans="3:20" x14ac:dyDescent="0.2">
      <c r="C71" s="48"/>
      <c r="E71" s="33"/>
      <c r="F71" s="33"/>
      <c r="G71" s="33"/>
      <c r="H71" s="33"/>
      <c r="I71" s="33"/>
      <c r="M71" s="33"/>
      <c r="N71" s="33"/>
      <c r="R71" s="84"/>
      <c r="S71" s="84"/>
      <c r="T71" s="33"/>
    </row>
    <row r="72" spans="3:20" x14ac:dyDescent="0.2">
      <c r="C72" s="48"/>
      <c r="E72" s="33"/>
      <c r="F72" s="33"/>
      <c r="G72" s="33"/>
      <c r="H72" s="33"/>
      <c r="I72" s="33"/>
      <c r="M72" s="33"/>
      <c r="N72" s="33"/>
      <c r="R72" s="84"/>
      <c r="S72" s="84"/>
      <c r="T72" s="33"/>
    </row>
    <row r="73" spans="3:20" x14ac:dyDescent="0.2">
      <c r="C73" s="48"/>
      <c r="E73" s="33"/>
      <c r="F73" s="33"/>
      <c r="G73" s="33"/>
      <c r="H73" s="33"/>
      <c r="I73" s="33"/>
      <c r="M73" s="33"/>
      <c r="N73" s="33"/>
      <c r="R73" s="84"/>
      <c r="S73" s="84"/>
      <c r="T73" s="33"/>
    </row>
    <row r="74" spans="3:20" x14ac:dyDescent="0.2">
      <c r="C74" s="48"/>
      <c r="E74" s="33"/>
      <c r="F74" s="33"/>
      <c r="G74" s="33"/>
      <c r="H74" s="33"/>
      <c r="I74" s="33"/>
      <c r="M74" s="33"/>
      <c r="N74" s="33"/>
      <c r="R74" s="84"/>
      <c r="S74" s="84"/>
      <c r="T74" s="33"/>
    </row>
  </sheetData>
  <sheetProtection sheet="1" objects="1" scenarios="1"/>
  <protectedRanges>
    <protectedRange sqref="K8:K45" name="inter_stage_dwell"/>
  </protectedRanges>
  <mergeCells count="481">
    <mergeCell ref="S7:S8"/>
    <mergeCell ref="S9:S10"/>
    <mergeCell ref="S11:S12"/>
    <mergeCell ref="S13:S14"/>
    <mergeCell ref="S15:S16"/>
    <mergeCell ref="S17:S18"/>
    <mergeCell ref="S19:S20"/>
    <mergeCell ref="S21:S22"/>
    <mergeCell ref="S23:S24"/>
    <mergeCell ref="G44:G45"/>
    <mergeCell ref="H44:H45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W27:W28"/>
    <mergeCell ref="X27:X28"/>
    <mergeCell ref="E26:E27"/>
    <mergeCell ref="E28:E29"/>
    <mergeCell ref="F26:F27"/>
    <mergeCell ref="F28:F29"/>
    <mergeCell ref="J28:J29"/>
    <mergeCell ref="J26:J27"/>
    <mergeCell ref="X25:X26"/>
    <mergeCell ref="X29:X30"/>
    <mergeCell ref="W25:W26"/>
    <mergeCell ref="G24:G25"/>
    <mergeCell ref="H24:H25"/>
    <mergeCell ref="G26:G27"/>
    <mergeCell ref="S25:S26"/>
    <mergeCell ref="S27:S28"/>
    <mergeCell ref="S29:S30"/>
    <mergeCell ref="I30:I31"/>
    <mergeCell ref="S31:S32"/>
    <mergeCell ref="X31:X32"/>
    <mergeCell ref="R31:R32"/>
    <mergeCell ref="R27:R28"/>
    <mergeCell ref="A21:A22"/>
    <mergeCell ref="A29:A30"/>
    <mergeCell ref="C27:C28"/>
    <mergeCell ref="D27:D28"/>
    <mergeCell ref="M27:M28"/>
    <mergeCell ref="N27:N28"/>
    <mergeCell ref="O27:O28"/>
    <mergeCell ref="P27:P28"/>
    <mergeCell ref="Q27:Q28"/>
    <mergeCell ref="J20:J21"/>
    <mergeCell ref="I26:I27"/>
    <mergeCell ref="B27:B28"/>
    <mergeCell ref="D19:D20"/>
    <mergeCell ref="E18:E19"/>
    <mergeCell ref="E20:E21"/>
    <mergeCell ref="B23:B24"/>
    <mergeCell ref="B17:B18"/>
    <mergeCell ref="F16:F17"/>
    <mergeCell ref="H18:H19"/>
    <mergeCell ref="G20:G21"/>
    <mergeCell ref="H20:H21"/>
    <mergeCell ref="G22:G23"/>
    <mergeCell ref="H22:H23"/>
    <mergeCell ref="F30:F31"/>
    <mergeCell ref="V5:W5"/>
    <mergeCell ref="M41:M42"/>
    <mergeCell ref="N41:N42"/>
    <mergeCell ref="O41:O42"/>
    <mergeCell ref="P39:P40"/>
    <mergeCell ref="Q39:Q40"/>
    <mergeCell ref="T39:T40"/>
    <mergeCell ref="T41:T42"/>
    <mergeCell ref="U41:U42"/>
    <mergeCell ref="T37:T38"/>
    <mergeCell ref="T5:U5"/>
    <mergeCell ref="V7:V8"/>
    <mergeCell ref="V13:V14"/>
    <mergeCell ref="V15:V16"/>
    <mergeCell ref="V17:V18"/>
    <mergeCell ref="V21:V22"/>
    <mergeCell ref="V23:V24"/>
    <mergeCell ref="V25:V26"/>
    <mergeCell ref="V29:V30"/>
    <mergeCell ref="M35:M36"/>
    <mergeCell ref="M37:M38"/>
    <mergeCell ref="N5:O5"/>
    <mergeCell ref="Q7:Q8"/>
    <mergeCell ref="T27:T28"/>
    <mergeCell ref="X33:X34"/>
    <mergeCell ref="X35:X36"/>
    <mergeCell ref="X37:X38"/>
    <mergeCell ref="X39:X40"/>
    <mergeCell ref="V31:V32"/>
    <mergeCell ref="V33:V34"/>
    <mergeCell ref="V35:V36"/>
    <mergeCell ref="V37:V38"/>
    <mergeCell ref="W39:W40"/>
    <mergeCell ref="W31:W32"/>
    <mergeCell ref="W35:W36"/>
    <mergeCell ref="W37:W38"/>
    <mergeCell ref="V39:V40"/>
    <mergeCell ref="W33:W34"/>
    <mergeCell ref="C4:I4"/>
    <mergeCell ref="X7:X8"/>
    <mergeCell ref="X9:X10"/>
    <mergeCell ref="X11:X12"/>
    <mergeCell ref="X13:X14"/>
    <mergeCell ref="X15:X16"/>
    <mergeCell ref="X17:X18"/>
    <mergeCell ref="X21:X22"/>
    <mergeCell ref="X23:X24"/>
    <mergeCell ref="I20:I21"/>
    <mergeCell ref="K18:K19"/>
    <mergeCell ref="N21:N22"/>
    <mergeCell ref="N23:N24"/>
    <mergeCell ref="P21:P22"/>
    <mergeCell ref="P23:P24"/>
    <mergeCell ref="W23:W24"/>
    <mergeCell ref="J24:J25"/>
    <mergeCell ref="M25:M26"/>
    <mergeCell ref="M23:M24"/>
    <mergeCell ref="X19:X20"/>
    <mergeCell ref="I18:I19"/>
    <mergeCell ref="J18:J19"/>
    <mergeCell ref="G5:H5"/>
    <mergeCell ref="G8:G9"/>
    <mergeCell ref="U37:U38"/>
    <mergeCell ref="U39:U40"/>
    <mergeCell ref="U23:U24"/>
    <mergeCell ref="B41:B42"/>
    <mergeCell ref="C41:C42"/>
    <mergeCell ref="D41:D42"/>
    <mergeCell ref="E40:E41"/>
    <mergeCell ref="F40:F41"/>
    <mergeCell ref="I40:I41"/>
    <mergeCell ref="J40:J41"/>
    <mergeCell ref="K40:K41"/>
    <mergeCell ref="L40:L41"/>
    <mergeCell ref="U27:U28"/>
    <mergeCell ref="S33:S34"/>
    <mergeCell ref="S35:S36"/>
    <mergeCell ref="S37:S38"/>
    <mergeCell ref="S39:S40"/>
    <mergeCell ref="S41:S42"/>
    <mergeCell ref="E38:E39"/>
    <mergeCell ref="D39:D40"/>
    <mergeCell ref="C31:C32"/>
    <mergeCell ref="C33:C34"/>
    <mergeCell ref="C35:C36"/>
    <mergeCell ref="C37:C38"/>
    <mergeCell ref="V19:V20"/>
    <mergeCell ref="T23:T24"/>
    <mergeCell ref="T25:T26"/>
    <mergeCell ref="T29:T30"/>
    <mergeCell ref="T31:T32"/>
    <mergeCell ref="K22:K23"/>
    <mergeCell ref="M31:M32"/>
    <mergeCell ref="L30:L31"/>
    <mergeCell ref="L32:L33"/>
    <mergeCell ref="K32:K33"/>
    <mergeCell ref="V27:V28"/>
    <mergeCell ref="M21:M22"/>
    <mergeCell ref="L22:L23"/>
    <mergeCell ref="K26:K27"/>
    <mergeCell ref="K28:K29"/>
    <mergeCell ref="L26:L27"/>
    <mergeCell ref="L28:L29"/>
    <mergeCell ref="L24:L25"/>
    <mergeCell ref="K24:K25"/>
    <mergeCell ref="M29:M30"/>
    <mergeCell ref="R33:R34"/>
    <mergeCell ref="O25:O26"/>
    <mergeCell ref="P31:P32"/>
    <mergeCell ref="P33:P34"/>
    <mergeCell ref="Q9:Q10"/>
    <mergeCell ref="Q11:Q12"/>
    <mergeCell ref="Q13:Q14"/>
    <mergeCell ref="Q15:Q16"/>
    <mergeCell ref="Q17:Q18"/>
    <mergeCell ref="Q21:Q22"/>
    <mergeCell ref="Q23:Q24"/>
    <mergeCell ref="Q5:R5"/>
    <mergeCell ref="N9:N10"/>
    <mergeCell ref="N11:N12"/>
    <mergeCell ref="N13:N14"/>
    <mergeCell ref="N15:N16"/>
    <mergeCell ref="N17:N18"/>
    <mergeCell ref="P19:P20"/>
    <mergeCell ref="R23:R24"/>
    <mergeCell ref="O15:O16"/>
    <mergeCell ref="O17:O18"/>
    <mergeCell ref="O21:O22"/>
    <mergeCell ref="Q19:Q20"/>
    <mergeCell ref="V9:V10"/>
    <mergeCell ref="V11:V12"/>
    <mergeCell ref="N19:N20"/>
    <mergeCell ref="O19:O20"/>
    <mergeCell ref="I5:J5"/>
    <mergeCell ref="I16:I17"/>
    <mergeCell ref="K30:K31"/>
    <mergeCell ref="J16:J17"/>
    <mergeCell ref="O29:O30"/>
    <mergeCell ref="O31:O32"/>
    <mergeCell ref="P15:P16"/>
    <mergeCell ref="P17:P18"/>
    <mergeCell ref="P9:P10"/>
    <mergeCell ref="P11:P12"/>
    <mergeCell ref="P13:P14"/>
    <mergeCell ref="O13:O14"/>
    <mergeCell ref="J8:J9"/>
    <mergeCell ref="J10:J11"/>
    <mergeCell ref="J12:J13"/>
    <mergeCell ref="O7:O8"/>
    <mergeCell ref="I32:I33"/>
    <mergeCell ref="J22:J23"/>
    <mergeCell ref="J30:J31"/>
    <mergeCell ref="J32:J33"/>
    <mergeCell ref="A1:B1"/>
    <mergeCell ref="A7:A8"/>
    <mergeCell ref="A9:A10"/>
    <mergeCell ref="A11:A12"/>
    <mergeCell ref="A13:A14"/>
    <mergeCell ref="A15:A16"/>
    <mergeCell ref="A17:A18"/>
    <mergeCell ref="A37:A38"/>
    <mergeCell ref="A39:A40"/>
    <mergeCell ref="A31:A32"/>
    <mergeCell ref="A33:A34"/>
    <mergeCell ref="A35:A36"/>
    <mergeCell ref="B31:B32"/>
    <mergeCell ref="B33:B34"/>
    <mergeCell ref="B35:B36"/>
    <mergeCell ref="B37:B38"/>
    <mergeCell ref="B39:B40"/>
    <mergeCell ref="B7:B8"/>
    <mergeCell ref="A23:A24"/>
    <mergeCell ref="A25:A26"/>
    <mergeCell ref="B25:B26"/>
    <mergeCell ref="B19:B20"/>
    <mergeCell ref="A27:A28"/>
    <mergeCell ref="A19:A20"/>
    <mergeCell ref="B9:B10"/>
    <mergeCell ref="B11:B12"/>
    <mergeCell ref="B13:B14"/>
    <mergeCell ref="B15:B16"/>
    <mergeCell ref="B21:B22"/>
    <mergeCell ref="C19:C20"/>
    <mergeCell ref="R39:R40"/>
    <mergeCell ref="N37:N38"/>
    <mergeCell ref="N39:N40"/>
    <mergeCell ref="Q25:Q26"/>
    <mergeCell ref="Q29:Q30"/>
    <mergeCell ref="Q31:Q32"/>
    <mergeCell ref="Q33:Q34"/>
    <mergeCell ref="Q35:Q36"/>
    <mergeCell ref="Q37:Q38"/>
    <mergeCell ref="N31:N32"/>
    <mergeCell ref="N33:N34"/>
    <mergeCell ref="N25:N26"/>
    <mergeCell ref="N29:N30"/>
    <mergeCell ref="O33:O34"/>
    <mergeCell ref="P25:P26"/>
    <mergeCell ref="P29:P30"/>
    <mergeCell ref="B29:B30"/>
    <mergeCell ref="I28:I29"/>
    <mergeCell ref="D31:D32"/>
    <mergeCell ref="D11:D12"/>
    <mergeCell ref="C9:C10"/>
    <mergeCell ref="D29:D30"/>
    <mergeCell ref="D15:D16"/>
    <mergeCell ref="D23:D24"/>
    <mergeCell ref="E24:E25"/>
    <mergeCell ref="E30:E31"/>
    <mergeCell ref="E16:E17"/>
    <mergeCell ref="C29:C30"/>
    <mergeCell ref="E22:E23"/>
    <mergeCell ref="E12:E13"/>
    <mergeCell ref="C25:C26"/>
    <mergeCell ref="C21:C22"/>
    <mergeCell ref="E14:E15"/>
    <mergeCell ref="D21:D22"/>
    <mergeCell ref="D13:D14"/>
    <mergeCell ref="D25:D26"/>
    <mergeCell ref="C11:C12"/>
    <mergeCell ref="C13:C14"/>
    <mergeCell ref="C17:C18"/>
    <mergeCell ref="D33:D34"/>
    <mergeCell ref="E34:E35"/>
    <mergeCell ref="E32:E33"/>
    <mergeCell ref="D17:D18"/>
    <mergeCell ref="E10:E11"/>
    <mergeCell ref="C15:C16"/>
    <mergeCell ref="C23:C24"/>
    <mergeCell ref="M7:M8"/>
    <mergeCell ref="J14:J15"/>
    <mergeCell ref="F22:F23"/>
    <mergeCell ref="F18:F19"/>
    <mergeCell ref="F20:F21"/>
    <mergeCell ref="I22:I23"/>
    <mergeCell ref="L10:L11"/>
    <mergeCell ref="L12:L13"/>
    <mergeCell ref="L14:L15"/>
    <mergeCell ref="L16:L17"/>
    <mergeCell ref="I8:I9"/>
    <mergeCell ref="H8:H9"/>
    <mergeCell ref="G10:G11"/>
    <mergeCell ref="H10:H11"/>
    <mergeCell ref="G12:G13"/>
    <mergeCell ref="H12:H13"/>
    <mergeCell ref="G14:G15"/>
    <mergeCell ref="K10:K11"/>
    <mergeCell ref="K12:K13"/>
    <mergeCell ref="I10:I11"/>
    <mergeCell ref="M15:M16"/>
    <mergeCell ref="M17:M18"/>
    <mergeCell ref="K20:K21"/>
    <mergeCell ref="L18:L19"/>
    <mergeCell ref="K14:K15"/>
    <mergeCell ref="K16:K17"/>
    <mergeCell ref="L20:L21"/>
    <mergeCell ref="I12:I13"/>
    <mergeCell ref="I14:I15"/>
    <mergeCell ref="F38:F39"/>
    <mergeCell ref="F32:F33"/>
    <mergeCell ref="O35:O36"/>
    <mergeCell ref="O39:O40"/>
    <mergeCell ref="P35:P36"/>
    <mergeCell ref="M39:M40"/>
    <mergeCell ref="R35:R36"/>
    <mergeCell ref="I38:I39"/>
    <mergeCell ref="I34:I35"/>
    <mergeCell ref="J38:J39"/>
    <mergeCell ref="L36:L37"/>
    <mergeCell ref="L34:L35"/>
    <mergeCell ref="K36:K37"/>
    <mergeCell ref="K38:K39"/>
    <mergeCell ref="K34:K35"/>
    <mergeCell ref="U15:U16"/>
    <mergeCell ref="R25:R26"/>
    <mergeCell ref="R29:R30"/>
    <mergeCell ref="U29:U30"/>
    <mergeCell ref="O23:O24"/>
    <mergeCell ref="F24:F25"/>
    <mergeCell ref="U17:U18"/>
    <mergeCell ref="U21:U22"/>
    <mergeCell ref="T15:T16"/>
    <mergeCell ref="T17:T18"/>
    <mergeCell ref="T21:T22"/>
    <mergeCell ref="R19:R20"/>
    <mergeCell ref="T19:T20"/>
    <mergeCell ref="I24:I25"/>
    <mergeCell ref="R15:R16"/>
    <mergeCell ref="R17:R18"/>
    <mergeCell ref="R21:R22"/>
    <mergeCell ref="U19:U20"/>
    <mergeCell ref="H14:H15"/>
    <mergeCell ref="G16:G17"/>
    <mergeCell ref="H16:H17"/>
    <mergeCell ref="G18:G19"/>
    <mergeCell ref="M19:M20"/>
    <mergeCell ref="W9:W10"/>
    <mergeCell ref="W21:W22"/>
    <mergeCell ref="F34:F35"/>
    <mergeCell ref="T33:T34"/>
    <mergeCell ref="T35:T36"/>
    <mergeCell ref="W19:W20"/>
    <mergeCell ref="W17:W18"/>
    <mergeCell ref="W15:W16"/>
    <mergeCell ref="W29:W30"/>
    <mergeCell ref="U13:U14"/>
    <mergeCell ref="U31:U32"/>
    <mergeCell ref="U25:U26"/>
    <mergeCell ref="U33:U34"/>
    <mergeCell ref="U35:U36"/>
    <mergeCell ref="F36:F37"/>
    <mergeCell ref="T11:T12"/>
    <mergeCell ref="T13:T14"/>
    <mergeCell ref="F12:F13"/>
    <mergeCell ref="R9:R10"/>
    <mergeCell ref="R11:R12"/>
    <mergeCell ref="R13:R14"/>
    <mergeCell ref="O9:O10"/>
    <mergeCell ref="M9:M10"/>
    <mergeCell ref="M11:M12"/>
    <mergeCell ref="C5:D5"/>
    <mergeCell ref="E5:F5"/>
    <mergeCell ref="P3:P5"/>
    <mergeCell ref="P7:P8"/>
    <mergeCell ref="L8:L9"/>
    <mergeCell ref="K8:K9"/>
    <mergeCell ref="W11:W12"/>
    <mergeCell ref="W13:W14"/>
    <mergeCell ref="F8:F9"/>
    <mergeCell ref="F10:F11"/>
    <mergeCell ref="M13:M14"/>
    <mergeCell ref="F14:F15"/>
    <mergeCell ref="U9:U10"/>
    <mergeCell ref="U11:U12"/>
    <mergeCell ref="U7:U8"/>
    <mergeCell ref="D7:D8"/>
    <mergeCell ref="D9:D10"/>
    <mergeCell ref="W7:W8"/>
    <mergeCell ref="E8:E9"/>
    <mergeCell ref="C7:C8"/>
    <mergeCell ref="R7:R8"/>
    <mergeCell ref="O11:O12"/>
    <mergeCell ref="T7:T8"/>
    <mergeCell ref="T9:T10"/>
    <mergeCell ref="V41:V42"/>
    <mergeCell ref="W41:W42"/>
    <mergeCell ref="R45:R46"/>
    <mergeCell ref="P41:P42"/>
    <mergeCell ref="P43:P44"/>
    <mergeCell ref="Q41:Q42"/>
    <mergeCell ref="X43:X44"/>
    <mergeCell ref="M45:M46"/>
    <mergeCell ref="N45:N46"/>
    <mergeCell ref="O45:O46"/>
    <mergeCell ref="T45:T46"/>
    <mergeCell ref="U45:U46"/>
    <mergeCell ref="V45:V46"/>
    <mergeCell ref="W45:W46"/>
    <mergeCell ref="X45:X46"/>
    <mergeCell ref="Q45:Q46"/>
    <mergeCell ref="T43:T44"/>
    <mergeCell ref="U43:U44"/>
    <mergeCell ref="N43:N44"/>
    <mergeCell ref="O43:O44"/>
    <mergeCell ref="X41:X42"/>
    <mergeCell ref="S43:S44"/>
    <mergeCell ref="S45:S46"/>
    <mergeCell ref="A41:A42"/>
    <mergeCell ref="A43:A44"/>
    <mergeCell ref="A45:A46"/>
    <mergeCell ref="C43:C44"/>
    <mergeCell ref="D43:D44"/>
    <mergeCell ref="C45:C46"/>
    <mergeCell ref="D45:D46"/>
    <mergeCell ref="V43:V44"/>
    <mergeCell ref="W43:W44"/>
    <mergeCell ref="E42:E43"/>
    <mergeCell ref="F42:F43"/>
    <mergeCell ref="I42:I43"/>
    <mergeCell ref="J42:J43"/>
    <mergeCell ref="K42:K43"/>
    <mergeCell ref="L42:L43"/>
    <mergeCell ref="E44:E45"/>
    <mergeCell ref="F44:F45"/>
    <mergeCell ref="I44:I45"/>
    <mergeCell ref="J44:J45"/>
    <mergeCell ref="K44:K45"/>
    <mergeCell ref="R41:R42"/>
    <mergeCell ref="Q43:Q44"/>
    <mergeCell ref="R43:R44"/>
    <mergeCell ref="M43:M44"/>
    <mergeCell ref="B43:B44"/>
    <mergeCell ref="B45:B46"/>
    <mergeCell ref="L44:L45"/>
    <mergeCell ref="R37:R38"/>
    <mergeCell ref="P37:P38"/>
    <mergeCell ref="O37:O38"/>
    <mergeCell ref="M33:M34"/>
    <mergeCell ref="I36:I37"/>
    <mergeCell ref="D37:D38"/>
    <mergeCell ref="G36:G37"/>
    <mergeCell ref="H36:H37"/>
    <mergeCell ref="G38:G39"/>
    <mergeCell ref="H38:H39"/>
    <mergeCell ref="G40:G41"/>
    <mergeCell ref="H40:H41"/>
    <mergeCell ref="G42:G43"/>
    <mergeCell ref="H42:H43"/>
    <mergeCell ref="L38:L39"/>
    <mergeCell ref="J34:J35"/>
    <mergeCell ref="J36:J37"/>
    <mergeCell ref="N35:N36"/>
    <mergeCell ref="C39:C40"/>
    <mergeCell ref="D35:D36"/>
    <mergeCell ref="E36:E37"/>
  </mergeCells>
  <phoneticPr fontId="0" type="noConversion"/>
  <conditionalFormatting sqref="R31:R32 R23:R28 R19:R20 R35:R44 R9:R16">
    <cfRule type="cellIs" dxfId="7" priority="14" operator="lessThan">
      <formula>$U9</formula>
    </cfRule>
  </conditionalFormatting>
  <conditionalFormatting sqref="Q9:Q44">
    <cfRule type="cellIs" dxfId="6" priority="13" operator="lessThan">
      <formula>$U9</formula>
    </cfRule>
  </conditionalFormatting>
  <conditionalFormatting sqref="O19:O20 O23:O28 O31:O32 O35:O46 O9:O16">
    <cfRule type="cellIs" dxfId="5" priority="4" stopIfTrue="1" operator="greaterThan">
      <formula>$W9</formula>
    </cfRule>
    <cfRule type="cellIs" dxfId="4" priority="5" stopIfTrue="1" operator="greaterThan">
      <formula>$W9-(1/24)</formula>
    </cfRule>
    <cfRule type="cellIs" dxfId="3" priority="6" stopIfTrue="1" operator="greaterThan">
      <formula>$W9-(2/24)</formula>
    </cfRule>
  </conditionalFormatting>
  <conditionalFormatting sqref="N19:N20 N23:N28 N31:N32 N35:N46 N9:N16">
    <cfRule type="cellIs" dxfId="2" priority="1" operator="greaterThan">
      <formula>$W9</formula>
    </cfRule>
    <cfRule type="cellIs" dxfId="1" priority="2" operator="greaterThan">
      <formula>$W9-(1/24)</formula>
    </cfRule>
    <cfRule type="cellIs" dxfId="0" priority="3" operator="greaterThan">
      <formula>W9-(2/24)</formula>
    </cfRule>
  </conditionalFormatting>
  <hyperlinks>
    <hyperlink ref="A61" r:id="rId1" display="timfeldman@mindspring.com" xr:uid="{00000000-0004-0000-0000-000000000000}"/>
  </hyperlinks>
  <pageMargins left="0.25" right="0.25" top="0.75" bottom="0.75" header="0.3" footer="0.3"/>
  <pageSetup scale="71" fitToHeight="0" orientation="landscape" r:id="rId2"/>
  <headerFooter>
    <oddHeader>&amp;CRiding Plan</oddHeader>
  </headerFooter>
  <ignoredErrors>
    <ignoredError sqref="U7:U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22CA-A784-F947-AE20-3F43257345E9}">
  <dimension ref="A1:D52"/>
  <sheetViews>
    <sheetView workbookViewId="0"/>
  </sheetViews>
  <sheetFormatPr baseColWidth="10" defaultColWidth="8.83203125" defaultRowHeight="15" x14ac:dyDescent="0.2"/>
  <cols>
    <col min="1" max="1" width="3.6640625" customWidth="1"/>
    <col min="2" max="2" width="110.6640625" customWidth="1"/>
  </cols>
  <sheetData>
    <row r="1" spans="2:2" x14ac:dyDescent="0.2">
      <c r="B1" s="119" t="s">
        <v>131</v>
      </c>
    </row>
    <row r="2" spans="2:2" x14ac:dyDescent="0.2">
      <c r="B2" t="s">
        <v>132</v>
      </c>
    </row>
    <row r="3" spans="2:2" x14ac:dyDescent="0.2">
      <c r="B3" s="15" t="s">
        <v>133</v>
      </c>
    </row>
    <row r="4" spans="2:2" x14ac:dyDescent="0.2">
      <c r="B4" s="15" t="s">
        <v>134</v>
      </c>
    </row>
    <row r="5" spans="2:2" x14ac:dyDescent="0.2">
      <c r="B5" s="15" t="s">
        <v>135</v>
      </c>
    </row>
    <row r="7" spans="2:2" ht="32" x14ac:dyDescent="0.2">
      <c r="B7" s="14" t="s">
        <v>48</v>
      </c>
    </row>
    <row r="8" spans="2:2" x14ac:dyDescent="0.2">
      <c r="B8" s="15" t="s">
        <v>21</v>
      </c>
    </row>
    <row r="9" spans="2:2" x14ac:dyDescent="0.2">
      <c r="B9" s="15" t="s">
        <v>22</v>
      </c>
    </row>
    <row r="10" spans="2:2" x14ac:dyDescent="0.2">
      <c r="B10" s="15" t="s">
        <v>23</v>
      </c>
    </row>
    <row r="11" spans="2:2" x14ac:dyDescent="0.2">
      <c r="B11" s="15" t="s">
        <v>24</v>
      </c>
    </row>
    <row r="12" spans="2:2" x14ac:dyDescent="0.2">
      <c r="B12" s="15" t="s">
        <v>113</v>
      </c>
    </row>
    <row r="13" spans="2:2" x14ac:dyDescent="0.2">
      <c r="B13" s="15"/>
    </row>
    <row r="14" spans="2:2" x14ac:dyDescent="0.2">
      <c r="B14" s="16" t="s">
        <v>25</v>
      </c>
    </row>
    <row r="15" spans="2:2" x14ac:dyDescent="0.2">
      <c r="B15" t="s">
        <v>139</v>
      </c>
    </row>
    <row r="16" spans="2:2" x14ac:dyDescent="0.2">
      <c r="B16" t="s">
        <v>144</v>
      </c>
    </row>
    <row r="17" spans="1:2" x14ac:dyDescent="0.2">
      <c r="B17" t="s">
        <v>140</v>
      </c>
    </row>
    <row r="18" spans="1:2" ht="15" customHeight="1" x14ac:dyDescent="0.2">
      <c r="B18" s="101" t="s">
        <v>141</v>
      </c>
    </row>
    <row r="19" spans="1:2" x14ac:dyDescent="0.2">
      <c r="B19" s="101"/>
    </row>
    <row r="20" spans="1:2" ht="16" x14ac:dyDescent="0.2">
      <c r="B20" s="18" t="s">
        <v>26</v>
      </c>
    </row>
    <row r="21" spans="1:2" ht="32" customHeight="1" x14ac:dyDescent="0.2">
      <c r="B21" s="14" t="s">
        <v>123</v>
      </c>
    </row>
    <row r="22" spans="1:2" x14ac:dyDescent="0.2">
      <c r="A22" s="19"/>
      <c r="B22" t="s">
        <v>27</v>
      </c>
    </row>
    <row r="23" spans="1:2" x14ac:dyDescent="0.2">
      <c r="A23" s="20"/>
      <c r="B23" t="s">
        <v>175</v>
      </c>
    </row>
    <row r="24" spans="1:2" x14ac:dyDescent="0.2">
      <c r="A24" s="21"/>
      <c r="B24" t="s">
        <v>176</v>
      </c>
    </row>
    <row r="25" spans="1:2" ht="32" customHeight="1" x14ac:dyDescent="0.2">
      <c r="B25" s="14" t="s">
        <v>124</v>
      </c>
    </row>
    <row r="26" spans="1:2" x14ac:dyDescent="0.2">
      <c r="A26" s="19"/>
      <c r="B26" t="s">
        <v>49</v>
      </c>
    </row>
    <row r="28" spans="1:2" x14ac:dyDescent="0.2">
      <c r="B28" s="16" t="s">
        <v>28</v>
      </c>
    </row>
    <row r="29" spans="1:2" x14ac:dyDescent="0.2">
      <c r="B29" t="s">
        <v>29</v>
      </c>
    </row>
    <row r="30" spans="1:2" x14ac:dyDescent="0.2">
      <c r="B30" t="s">
        <v>114</v>
      </c>
    </row>
    <row r="31" spans="1:2" x14ac:dyDescent="0.2">
      <c r="B31" s="113" t="s">
        <v>125</v>
      </c>
    </row>
    <row r="32" spans="1:2" x14ac:dyDescent="0.2">
      <c r="B32" s="113"/>
    </row>
    <row r="33" spans="2:4" x14ac:dyDescent="0.2">
      <c r="B33" s="118" t="s">
        <v>129</v>
      </c>
    </row>
    <row r="34" spans="2:4" x14ac:dyDescent="0.2">
      <c r="B34" s="113" t="s">
        <v>130</v>
      </c>
    </row>
    <row r="36" spans="2:4" x14ac:dyDescent="0.2">
      <c r="B36" s="16" t="s">
        <v>30</v>
      </c>
    </row>
    <row r="37" spans="2:4" x14ac:dyDescent="0.2">
      <c r="B37" t="s">
        <v>115</v>
      </c>
    </row>
    <row r="38" spans="2:4" ht="16" x14ac:dyDescent="0.2">
      <c r="B38" s="14" t="s">
        <v>38</v>
      </c>
    </row>
    <row r="40" spans="2:4" ht="16" x14ac:dyDescent="0.2">
      <c r="B40" s="22" t="s">
        <v>32</v>
      </c>
    </row>
    <row r="41" spans="2:4" ht="16" x14ac:dyDescent="0.2">
      <c r="B41" s="63" t="s">
        <v>127</v>
      </c>
    </row>
    <row r="42" spans="2:4" ht="16" x14ac:dyDescent="0.2">
      <c r="B42" s="63" t="s">
        <v>126</v>
      </c>
    </row>
    <row r="44" spans="2:4" x14ac:dyDescent="0.2">
      <c r="B44" s="16" t="s">
        <v>31</v>
      </c>
    </row>
    <row r="45" spans="2:4" ht="16" x14ac:dyDescent="0.2">
      <c r="B45" s="27" t="s">
        <v>55</v>
      </c>
    </row>
    <row r="47" spans="2:4" x14ac:dyDescent="0.2">
      <c r="B47" s="23" t="s">
        <v>10</v>
      </c>
      <c r="C47" s="2"/>
      <c r="D47" s="1"/>
    </row>
    <row r="48" spans="2:4" x14ac:dyDescent="0.2">
      <c r="B48" s="5" t="s">
        <v>46</v>
      </c>
      <c r="C48" s="62"/>
      <c r="D48" s="61"/>
    </row>
    <row r="49" spans="2:4" x14ac:dyDescent="0.2">
      <c r="B49" s="105" t="s">
        <v>70</v>
      </c>
      <c r="C49" s="62"/>
      <c r="D49" s="61"/>
    </row>
    <row r="51" spans="2:4" x14ac:dyDescent="0.2">
      <c r="B51" s="23" t="s">
        <v>59</v>
      </c>
    </row>
    <row r="52" spans="2:4" x14ac:dyDescent="0.2">
      <c r="B52" s="24" t="s">
        <v>54</v>
      </c>
    </row>
  </sheetData>
  <sheetProtection sheet="1" objects="1" scenarios="1"/>
  <hyperlinks>
    <hyperlink ref="B52" r:id="rId1" xr:uid="{84C2B3AE-E679-2741-BC91-FCEE36F94EB4}"/>
    <hyperlink ref="B49" r:id="rId2" xr:uid="{C8B0B01F-7E9C-2C4F-9F81-3019B8BEE2FE}"/>
    <hyperlink ref="B31" r:id="rId3" display="https://tools.wmflabs.org/geohack/geohack.php?pagename=Foug%C3%A8res&amp;params=48.3525_N_1.1986_W_type:city(20189)_region:FR-BRE" xr:uid="{5314CC13-37D8-8D44-8CAE-E6E416692A52}"/>
  </hyperlinks>
  <pageMargins left="0.7" right="0.7" top="0.75" bottom="0.75" header="0.3" footer="0.3"/>
  <pageSetup scale="79" fitToWidth="0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3203125" defaultRowHeight="15" x14ac:dyDescent="0.2"/>
  <cols>
    <col min="1" max="1" width="106.33203125" style="14" customWidth="1"/>
  </cols>
  <sheetData>
    <row r="1" spans="1:1" ht="16" x14ac:dyDescent="0.2">
      <c r="A1" s="14" t="s">
        <v>56</v>
      </c>
    </row>
    <row r="2" spans="1:1" ht="16" x14ac:dyDescent="0.2">
      <c r="A2" s="65" t="s">
        <v>60</v>
      </c>
    </row>
    <row r="3" spans="1:1" x14ac:dyDescent="0.2">
      <c r="A3" s="17"/>
    </row>
    <row r="4" spans="1:1" ht="16" x14ac:dyDescent="0.2">
      <c r="A4" s="18" t="s">
        <v>32</v>
      </c>
    </row>
    <row r="5" spans="1:1" ht="16" x14ac:dyDescent="0.2">
      <c r="A5" s="96" t="s">
        <v>74</v>
      </c>
    </row>
    <row r="6" spans="1:1" ht="32" x14ac:dyDescent="0.2">
      <c r="A6" s="14" t="s">
        <v>116</v>
      </c>
    </row>
    <row r="7" spans="1:1" x14ac:dyDescent="0.2">
      <c r="A7" s="101"/>
    </row>
    <row r="8" spans="1:1" ht="16" x14ac:dyDescent="0.2">
      <c r="A8" s="111" t="s">
        <v>75</v>
      </c>
    </row>
    <row r="9" spans="1:1" ht="16" x14ac:dyDescent="0.2">
      <c r="A9" s="101" t="s">
        <v>76</v>
      </c>
    </row>
    <row r="10" spans="1:1" ht="16" x14ac:dyDescent="0.2">
      <c r="A10" s="101" t="s">
        <v>109</v>
      </c>
    </row>
    <row r="11" spans="1:1" x14ac:dyDescent="0.2">
      <c r="A11" s="101"/>
    </row>
    <row r="12" spans="1:1" ht="16" x14ac:dyDescent="0.2">
      <c r="A12" s="18" t="s">
        <v>33</v>
      </c>
    </row>
    <row r="13" spans="1:1" ht="16" x14ac:dyDescent="0.2">
      <c r="A13" s="64" t="s">
        <v>57</v>
      </c>
    </row>
    <row r="14" spans="1:1" ht="16" x14ac:dyDescent="0.2">
      <c r="A14" s="64" t="s">
        <v>58</v>
      </c>
    </row>
    <row r="15" spans="1:1" ht="16" x14ac:dyDescent="0.2">
      <c r="A15" s="26" t="s">
        <v>34</v>
      </c>
    </row>
    <row r="16" spans="1:1" ht="16" x14ac:dyDescent="0.2">
      <c r="A16" s="17" t="s">
        <v>117</v>
      </c>
    </row>
    <row r="17" spans="1:1" ht="16" x14ac:dyDescent="0.2">
      <c r="A17" s="25" t="s">
        <v>35</v>
      </c>
    </row>
    <row r="18" spans="1:1" x14ac:dyDescent="0.2">
      <c r="A18" s="17"/>
    </row>
    <row r="19" spans="1:1" ht="16" x14ac:dyDescent="0.2">
      <c r="A19" s="18" t="s">
        <v>26</v>
      </c>
    </row>
    <row r="20" spans="1:1" ht="32" x14ac:dyDescent="0.2">
      <c r="A20" s="17" t="s">
        <v>36</v>
      </c>
    </row>
    <row r="22" spans="1:1" ht="16" x14ac:dyDescent="0.2">
      <c r="A22" s="22" t="s">
        <v>37</v>
      </c>
    </row>
    <row r="23" spans="1:1" ht="16" x14ac:dyDescent="0.2">
      <c r="A23" s="14" t="s">
        <v>61</v>
      </c>
    </row>
    <row r="24" spans="1:1" ht="16" x14ac:dyDescent="0.2">
      <c r="A24" s="14" t="s">
        <v>62</v>
      </c>
    </row>
  </sheetData>
  <sheetProtection sheet="1" objects="1" scenarios="1"/>
  <phoneticPr fontId="0" type="noConversion"/>
  <hyperlinks>
    <hyperlink ref="A15" r:id="rId1" xr:uid="{00000000-0004-0000-0300-000000000000}"/>
    <hyperlink ref="A17" r:id="rId2" xr:uid="{00000000-0004-0000-0300-000001000000}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0D451-37DC-F54F-9EA6-5964F2091FD2}">
  <dimension ref="A1:D26"/>
  <sheetViews>
    <sheetView workbookViewId="0">
      <selection activeCell="B62" sqref="B62"/>
    </sheetView>
  </sheetViews>
  <sheetFormatPr baseColWidth="10" defaultColWidth="11.5" defaultRowHeight="15" x14ac:dyDescent="0.2"/>
  <cols>
    <col min="1" max="1" width="6" style="120" bestFit="1" customWidth="1"/>
    <col min="2" max="2" width="16.33203125" style="120" bestFit="1" customWidth="1"/>
    <col min="3" max="3" width="14.83203125" style="120" bestFit="1" customWidth="1"/>
  </cols>
  <sheetData>
    <row r="1" spans="1:4" x14ac:dyDescent="0.2">
      <c r="A1" s="120" t="s">
        <v>77</v>
      </c>
      <c r="B1" s="120" t="s">
        <v>78</v>
      </c>
      <c r="C1" s="120" t="s">
        <v>105</v>
      </c>
      <c r="D1" t="s">
        <v>104</v>
      </c>
    </row>
    <row r="2" spans="1:4" x14ac:dyDescent="0.2">
      <c r="A2" s="120" t="s">
        <v>79</v>
      </c>
      <c r="B2" s="121">
        <v>43695.666666666664</v>
      </c>
      <c r="C2" s="120">
        <v>80</v>
      </c>
      <c r="D2" t="s">
        <v>107</v>
      </c>
    </row>
    <row r="3" spans="1:4" x14ac:dyDescent="0.2">
      <c r="A3" s="120" t="s">
        <v>80</v>
      </c>
      <c r="B3" s="121">
        <f>B2+(15/(24*60))</f>
        <v>43695.677083333328</v>
      </c>
      <c r="C3" s="120">
        <f>C2</f>
        <v>80</v>
      </c>
      <c r="D3" t="s">
        <v>107</v>
      </c>
    </row>
    <row r="4" spans="1:4" x14ac:dyDescent="0.2">
      <c r="A4" s="120" t="s">
        <v>81</v>
      </c>
      <c r="B4" s="121">
        <f t="shared" ref="B4:B26" si="0">B3+(15/(24*60))</f>
        <v>43695.687499999993</v>
      </c>
      <c r="C4" s="120">
        <f t="shared" ref="C4:C26" si="1">C3</f>
        <v>80</v>
      </c>
      <c r="D4" t="s">
        <v>107</v>
      </c>
    </row>
    <row r="5" spans="1:4" x14ac:dyDescent="0.2">
      <c r="A5" s="120" t="s">
        <v>82</v>
      </c>
      <c r="B5" s="121">
        <f t="shared" si="0"/>
        <v>43695.697916666657</v>
      </c>
      <c r="C5" s="120">
        <f t="shared" si="1"/>
        <v>80</v>
      </c>
      <c r="D5" t="s">
        <v>107</v>
      </c>
    </row>
    <row r="6" spans="1:4" x14ac:dyDescent="0.2">
      <c r="A6" s="120" t="s">
        <v>83</v>
      </c>
      <c r="B6" s="121">
        <f t="shared" si="0"/>
        <v>43695.708333333321</v>
      </c>
      <c r="C6" s="120">
        <f t="shared" si="1"/>
        <v>80</v>
      </c>
      <c r="D6" t="s">
        <v>107</v>
      </c>
    </row>
    <row r="7" spans="1:4" x14ac:dyDescent="0.2">
      <c r="A7" s="120" t="s">
        <v>84</v>
      </c>
      <c r="B7" s="121">
        <f t="shared" si="0"/>
        <v>43695.718749999985</v>
      </c>
      <c r="C7" s="120">
        <v>90</v>
      </c>
      <c r="D7" t="s">
        <v>106</v>
      </c>
    </row>
    <row r="8" spans="1:4" x14ac:dyDescent="0.2">
      <c r="A8" s="120" t="s">
        <v>85</v>
      </c>
      <c r="B8" s="121">
        <f t="shared" si="0"/>
        <v>43695.72916666665</v>
      </c>
      <c r="C8" s="120">
        <f t="shared" si="1"/>
        <v>90</v>
      </c>
      <c r="D8" t="s">
        <v>107</v>
      </c>
    </row>
    <row r="9" spans="1:4" x14ac:dyDescent="0.2">
      <c r="A9" s="120" t="s">
        <v>86</v>
      </c>
      <c r="B9" s="121">
        <f t="shared" si="0"/>
        <v>43695.739583333314</v>
      </c>
      <c r="C9" s="120">
        <f t="shared" si="1"/>
        <v>90</v>
      </c>
      <c r="D9" t="s">
        <v>107</v>
      </c>
    </row>
    <row r="10" spans="1:4" x14ac:dyDescent="0.2">
      <c r="A10" s="120" t="s">
        <v>89</v>
      </c>
      <c r="B10" s="121">
        <f t="shared" si="0"/>
        <v>43695.749999999978</v>
      </c>
      <c r="C10" s="120">
        <f t="shared" si="1"/>
        <v>90</v>
      </c>
      <c r="D10" t="s">
        <v>107</v>
      </c>
    </row>
    <row r="11" spans="1:4" x14ac:dyDescent="0.2">
      <c r="A11" s="120" t="s">
        <v>87</v>
      </c>
      <c r="B11" s="121">
        <f t="shared" si="0"/>
        <v>43695.760416666642</v>
      </c>
      <c r="C11" s="120">
        <f t="shared" si="1"/>
        <v>90</v>
      </c>
      <c r="D11" t="s">
        <v>107</v>
      </c>
    </row>
    <row r="12" spans="1:4" x14ac:dyDescent="0.2">
      <c r="A12" s="120" t="s">
        <v>88</v>
      </c>
      <c r="B12" s="121">
        <f t="shared" si="0"/>
        <v>43695.770833333307</v>
      </c>
      <c r="C12" s="120">
        <f t="shared" si="1"/>
        <v>90</v>
      </c>
      <c r="D12" t="s">
        <v>107</v>
      </c>
    </row>
    <row r="13" spans="1:4" x14ac:dyDescent="0.2">
      <c r="A13" s="120" t="s">
        <v>90</v>
      </c>
      <c r="B13" s="121">
        <f t="shared" si="0"/>
        <v>43695.781249999971</v>
      </c>
      <c r="C13" s="120">
        <f t="shared" si="1"/>
        <v>90</v>
      </c>
      <c r="D13" t="s">
        <v>107</v>
      </c>
    </row>
    <row r="14" spans="1:4" x14ac:dyDescent="0.2">
      <c r="A14" s="120" t="s">
        <v>91</v>
      </c>
      <c r="B14" s="121">
        <f t="shared" si="0"/>
        <v>43695.791666666635</v>
      </c>
      <c r="C14" s="120">
        <f t="shared" si="1"/>
        <v>90</v>
      </c>
      <c r="D14" t="s">
        <v>107</v>
      </c>
    </row>
    <row r="15" spans="1:4" x14ac:dyDescent="0.2">
      <c r="A15" s="120" t="s">
        <v>92</v>
      </c>
      <c r="B15" s="121">
        <f t="shared" si="0"/>
        <v>43695.802083333299</v>
      </c>
      <c r="C15" s="120">
        <f t="shared" si="1"/>
        <v>90</v>
      </c>
      <c r="D15" t="s">
        <v>107</v>
      </c>
    </row>
    <row r="16" spans="1:4" x14ac:dyDescent="0.2">
      <c r="A16" s="120" t="s">
        <v>93</v>
      </c>
      <c r="B16" s="121">
        <f t="shared" si="0"/>
        <v>43695.812499999964</v>
      </c>
      <c r="C16" s="120">
        <f t="shared" si="1"/>
        <v>90</v>
      </c>
      <c r="D16" t="s">
        <v>107</v>
      </c>
    </row>
    <row r="17" spans="1:4" x14ac:dyDescent="0.2">
      <c r="A17" s="120" t="s">
        <v>94</v>
      </c>
      <c r="B17" s="121">
        <f t="shared" si="0"/>
        <v>43695.822916666628</v>
      </c>
      <c r="C17" s="120">
        <f t="shared" si="1"/>
        <v>90</v>
      </c>
      <c r="D17" t="s">
        <v>107</v>
      </c>
    </row>
    <row r="18" spans="1:4" x14ac:dyDescent="0.2">
      <c r="A18" s="120" t="s">
        <v>95</v>
      </c>
      <c r="B18" s="121">
        <f t="shared" si="0"/>
        <v>43695.833333333292</v>
      </c>
      <c r="C18" s="120">
        <f t="shared" si="1"/>
        <v>90</v>
      </c>
      <c r="D18" t="s">
        <v>107</v>
      </c>
    </row>
    <row r="19" spans="1:4" x14ac:dyDescent="0.2">
      <c r="A19" s="120" t="s">
        <v>96</v>
      </c>
      <c r="B19" s="121">
        <f t="shared" si="0"/>
        <v>43695.843749999956</v>
      </c>
      <c r="C19" s="120">
        <f t="shared" si="1"/>
        <v>90</v>
      </c>
      <c r="D19" t="s">
        <v>107</v>
      </c>
    </row>
    <row r="20" spans="1:4" x14ac:dyDescent="0.2">
      <c r="A20" s="120" t="s">
        <v>97</v>
      </c>
      <c r="B20" s="121">
        <f t="shared" si="0"/>
        <v>43695.854166666621</v>
      </c>
      <c r="C20" s="120">
        <f t="shared" si="1"/>
        <v>90</v>
      </c>
      <c r="D20" t="s">
        <v>107</v>
      </c>
    </row>
    <row r="21" spans="1:4" x14ac:dyDescent="0.2">
      <c r="A21" s="120" t="s">
        <v>98</v>
      </c>
      <c r="B21" s="121">
        <f t="shared" si="0"/>
        <v>43695.864583333285</v>
      </c>
      <c r="C21" s="120">
        <f t="shared" si="1"/>
        <v>90</v>
      </c>
      <c r="D21" t="s">
        <v>107</v>
      </c>
    </row>
    <row r="22" spans="1:4" x14ac:dyDescent="0.2">
      <c r="A22" s="120" t="s">
        <v>99</v>
      </c>
      <c r="B22" s="121">
        <f t="shared" si="0"/>
        <v>43695.874999999949</v>
      </c>
      <c r="C22" s="120">
        <f t="shared" si="1"/>
        <v>90</v>
      </c>
      <c r="D22" t="s">
        <v>107</v>
      </c>
    </row>
    <row r="23" spans="1:4" x14ac:dyDescent="0.2">
      <c r="A23" s="120" t="s">
        <v>100</v>
      </c>
      <c r="B23" s="121">
        <v>43696.197916666664</v>
      </c>
      <c r="C23" s="120">
        <v>84</v>
      </c>
      <c r="D23" t="s">
        <v>106</v>
      </c>
    </row>
    <row r="24" spans="1:4" x14ac:dyDescent="0.2">
      <c r="A24" s="120" t="s">
        <v>101</v>
      </c>
      <c r="B24" s="121">
        <f t="shared" si="0"/>
        <v>43696.208333333328</v>
      </c>
      <c r="C24" s="120">
        <f t="shared" si="1"/>
        <v>84</v>
      </c>
      <c r="D24" t="s">
        <v>107</v>
      </c>
    </row>
    <row r="25" spans="1:4" x14ac:dyDescent="0.2">
      <c r="A25" s="120" t="s">
        <v>102</v>
      </c>
      <c r="B25" s="121">
        <f t="shared" si="0"/>
        <v>43696.218749999993</v>
      </c>
      <c r="C25" s="120">
        <f t="shared" si="1"/>
        <v>84</v>
      </c>
      <c r="D25" t="s">
        <v>107</v>
      </c>
    </row>
    <row r="26" spans="1:4" x14ac:dyDescent="0.2">
      <c r="A26" s="120" t="s">
        <v>103</v>
      </c>
      <c r="B26" s="121">
        <f t="shared" si="0"/>
        <v>43696.229166666657</v>
      </c>
      <c r="C26" s="120">
        <f t="shared" si="1"/>
        <v>84</v>
      </c>
      <c r="D26" t="s">
        <v>107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7E8A2-F616-B942-860C-BCD4BA6A0298}">
  <sheetPr>
    <pageSetUpPr fitToPage="1"/>
  </sheetPr>
  <dimension ref="A1:M60"/>
  <sheetViews>
    <sheetView topLeftCell="A31" zoomScaleNormal="100" workbookViewId="0">
      <selection activeCell="B62" sqref="B62"/>
    </sheetView>
  </sheetViews>
  <sheetFormatPr baseColWidth="10" defaultColWidth="9.1640625" defaultRowHeight="15" x14ac:dyDescent="0.2"/>
  <cols>
    <col min="1" max="1" width="21.6640625" style="129" customWidth="1"/>
    <col min="2" max="13" width="6.83203125" style="129" customWidth="1"/>
    <col min="14" max="16384" width="9.1640625" style="129"/>
  </cols>
  <sheetData>
    <row r="1" spans="1:8" ht="15" customHeight="1" x14ac:dyDescent="0.2">
      <c r="A1" s="127"/>
      <c r="B1" s="128"/>
      <c r="C1" s="128"/>
      <c r="D1" s="128"/>
      <c r="E1" s="128"/>
      <c r="F1" s="128"/>
      <c r="G1" s="128"/>
    </row>
    <row r="2" spans="1:8" ht="16" customHeight="1" x14ac:dyDescent="0.2">
      <c r="A2" s="130" t="s">
        <v>0</v>
      </c>
      <c r="B2" s="203" t="s">
        <v>52</v>
      </c>
      <c r="C2" s="203"/>
      <c r="D2" s="203" t="s">
        <v>53</v>
      </c>
      <c r="E2" s="203"/>
      <c r="F2" s="203" t="s">
        <v>51</v>
      </c>
      <c r="G2" s="203"/>
    </row>
    <row r="3" spans="1:8" s="131" customFormat="1" ht="15" customHeight="1" x14ac:dyDescent="0.2">
      <c r="A3" s="159"/>
      <c r="B3" s="160" t="s">
        <v>110</v>
      </c>
      <c r="C3" s="160" t="s">
        <v>111</v>
      </c>
      <c r="D3" s="160" t="s">
        <v>110</v>
      </c>
      <c r="E3" s="160" t="s">
        <v>111</v>
      </c>
      <c r="F3" s="160" t="s">
        <v>110</v>
      </c>
      <c r="G3" s="160" t="s">
        <v>112</v>
      </c>
      <c r="H3" s="130"/>
    </row>
    <row r="4" spans="1:8" ht="15" customHeight="1" x14ac:dyDescent="0.2">
      <c r="A4" s="161" t="str">
        <f>Planner!B7</f>
        <v>Rambouillet</v>
      </c>
      <c r="B4" s="163">
        <f t="shared" ref="B4:B23" si="0">(DATE(2019,8,LEFT(B35,2))+C35-B$34)*24</f>
        <v>0</v>
      </c>
      <c r="C4" s="163">
        <f>B4+1</f>
        <v>1</v>
      </c>
      <c r="D4" s="163">
        <f t="shared" ref="D4:D23" si="1">(DATE(2019,8,LEFT(F35,2))+G35-F$34)*24</f>
        <v>0</v>
      </c>
      <c r="E4" s="163">
        <f>D4+1</f>
        <v>1</v>
      </c>
      <c r="F4" s="163">
        <f>(DATE(2019,8,LEFT(J35,2))+K35-J$34)*24</f>
        <v>0</v>
      </c>
      <c r="G4" s="163">
        <f>F4+1</f>
        <v>1</v>
      </c>
      <c r="H4" s="161"/>
    </row>
    <row r="5" spans="1:8" ht="15" customHeight="1" x14ac:dyDescent="0.2">
      <c r="A5" s="161" t="str">
        <f>Planner!B9</f>
        <v>Mortagne-au-Perche</v>
      </c>
      <c r="B5" s="163">
        <f t="shared" si="0"/>
        <v>3.2166666666744277</v>
      </c>
      <c r="C5" s="163">
        <f t="shared" ref="C5:C23" si="2">(DATE(2019,8,LEFT(D36,2))+E36-B$34)*24</f>
        <v>6.933333333407063</v>
      </c>
      <c r="D5" s="163">
        <f t="shared" si="1"/>
        <v>3.2166666666744277</v>
      </c>
      <c r="E5" s="163">
        <f>(DATE(2019,8,LEFT(H36,2))+I36-F$34)*24</f>
        <v>6.9333333332324401</v>
      </c>
      <c r="F5" s="163">
        <f t="shared" ref="F5:F23" si="3">(DATE(2019,8,LEFT(J36,2))+K36-J$34)*24</f>
        <v>3.2166666666744277</v>
      </c>
      <c r="G5" s="163">
        <f>(DATE(2019,8,LEFT(L36,2))+M36-J$34)*24</f>
        <v>7.8666666666395031</v>
      </c>
      <c r="H5" s="161"/>
    </row>
    <row r="6" spans="1:8" ht="15" customHeight="1" x14ac:dyDescent="0.2">
      <c r="A6" s="161" t="str">
        <f>Planner!B11</f>
        <v>Villaines-la-Juhel</v>
      </c>
      <c r="B6" s="163">
        <f t="shared" si="0"/>
        <v>5.8166666667675599</v>
      </c>
      <c r="C6" s="163">
        <f t="shared" si="2"/>
        <v>12.75</v>
      </c>
      <c r="D6" s="163">
        <f t="shared" si="1"/>
        <v>5.816666666592937</v>
      </c>
      <c r="E6" s="163">
        <f t="shared" ref="E6:E23" si="4">(DATE(2019,8,LEFT(H37,2))+I37-F$34)*24</f>
        <v>13.116666666639503</v>
      </c>
      <c r="F6" s="163">
        <f t="shared" si="3"/>
        <v>5.816666666592937</v>
      </c>
      <c r="G6" s="163">
        <f t="shared" ref="G6:G23" si="5">(DATE(2019,8,LEFT(L37,2))+M37-J$34)*24</f>
        <v>14.466666666674428</v>
      </c>
      <c r="H6" s="161"/>
    </row>
    <row r="7" spans="1:8" ht="15" customHeight="1" x14ac:dyDescent="0.2">
      <c r="A7" s="161" t="str">
        <f>Planner!B13</f>
        <v>Fougeres</v>
      </c>
      <c r="B7" s="163">
        <f t="shared" si="0"/>
        <v>8.2999999999883585</v>
      </c>
      <c r="C7" s="163">
        <f t="shared" si="2"/>
        <v>18</v>
      </c>
      <c r="D7" s="163">
        <f t="shared" si="1"/>
        <v>8.2999999999883585</v>
      </c>
      <c r="E7" s="163">
        <f t="shared" si="4"/>
        <v>18.683333333290648</v>
      </c>
      <c r="F7" s="163">
        <f t="shared" si="3"/>
        <v>8.2999999999883585</v>
      </c>
      <c r="G7" s="163">
        <f t="shared" si="5"/>
        <v>20.399999999965075</v>
      </c>
      <c r="H7" s="161"/>
    </row>
    <row r="8" spans="1:8" ht="15" customHeight="1" x14ac:dyDescent="0.2">
      <c r="A8" s="161" t="str">
        <f>Planner!B15</f>
        <v>Tinteniac</v>
      </c>
      <c r="B8" s="163">
        <f t="shared" si="0"/>
        <v>9.7999999999883585</v>
      </c>
      <c r="C8" s="163">
        <f t="shared" si="2"/>
        <v>21.166666666686069</v>
      </c>
      <c r="D8" s="163">
        <f t="shared" si="1"/>
        <v>9.7999999999883585</v>
      </c>
      <c r="E8" s="163">
        <f t="shared" si="4"/>
        <v>22.049999999930151</v>
      </c>
      <c r="F8" s="163">
        <f t="shared" si="3"/>
        <v>9.7999999999883585</v>
      </c>
      <c r="G8" s="163">
        <f t="shared" si="5"/>
        <v>24.249999999941792</v>
      </c>
      <c r="H8" s="161"/>
    </row>
    <row r="9" spans="1:8" ht="15" customHeight="1" x14ac:dyDescent="0.2">
      <c r="A9" s="161" t="str">
        <f>Planner!B17</f>
        <v>Quedillac</v>
      </c>
      <c r="B9" s="163">
        <f t="shared" si="0"/>
        <v>10.566666666709352</v>
      </c>
      <c r="C9" s="163">
        <f t="shared" si="2"/>
        <v>22.800000000104774</v>
      </c>
      <c r="D9" s="163">
        <f t="shared" si="1"/>
        <v>10.566666666534729</v>
      </c>
      <c r="E9" s="163">
        <f t="shared" si="4"/>
        <v>23.683333333348855</v>
      </c>
      <c r="F9" s="163">
        <f t="shared" si="3"/>
        <v>10.566666666709352</v>
      </c>
      <c r="G9" s="163">
        <f t="shared" si="5"/>
        <v>26.100000000034925</v>
      </c>
      <c r="H9" s="161"/>
    </row>
    <row r="10" spans="1:8" ht="15" customHeight="1" x14ac:dyDescent="0.2">
      <c r="A10" s="161" t="str">
        <f>Planner!B19</f>
        <v>Loudeac</v>
      </c>
      <c r="B10" s="163">
        <f t="shared" si="0"/>
        <v>12.300000000104774</v>
      </c>
      <c r="C10" s="163">
        <f t="shared" si="2"/>
        <v>26.483333333395422</v>
      </c>
      <c r="D10" s="163">
        <f t="shared" si="1"/>
        <v>12.299999999930151</v>
      </c>
      <c r="E10" s="163">
        <f t="shared" si="4"/>
        <v>27.366666666639503</v>
      </c>
      <c r="F10" s="163">
        <f t="shared" si="3"/>
        <v>12.299999999930151</v>
      </c>
      <c r="G10" s="163">
        <f t="shared" si="5"/>
        <v>30.316666666651145</v>
      </c>
      <c r="H10" s="161"/>
    </row>
    <row r="11" spans="1:8" ht="15" customHeight="1" x14ac:dyDescent="0.2">
      <c r="A11" s="161" t="str">
        <f>Planner!B21</f>
        <v>St Nicolas-du-Pelem</v>
      </c>
      <c r="B11" s="163">
        <f t="shared" si="0"/>
        <v>13.583333333430346</v>
      </c>
      <c r="C11" s="163">
        <f t="shared" si="2"/>
        <v>29.200000000011642</v>
      </c>
      <c r="D11" s="163">
        <f t="shared" si="1"/>
        <v>13.583333333255723</v>
      </c>
      <c r="E11" s="163">
        <f t="shared" si="4"/>
        <v>30.266666666662786</v>
      </c>
      <c r="F11" s="163">
        <f t="shared" si="3"/>
        <v>13.583333333255723</v>
      </c>
      <c r="G11" s="163">
        <f t="shared" si="5"/>
        <v>33.433333333348855</v>
      </c>
      <c r="H11" s="161"/>
    </row>
    <row r="12" spans="1:8" ht="15" customHeight="1" x14ac:dyDescent="0.2">
      <c r="A12" s="161" t="str">
        <f>Planner!B23</f>
        <v>Carhaix</v>
      </c>
      <c r="B12" s="163">
        <f t="shared" si="0"/>
        <v>14.53333333338378</v>
      </c>
      <c r="C12" s="163">
        <f t="shared" si="2"/>
        <v>31.233333333337214</v>
      </c>
      <c r="D12" s="163">
        <f t="shared" si="1"/>
        <v>14.533333333209157</v>
      </c>
      <c r="E12" s="163">
        <f t="shared" si="4"/>
        <v>32.43333333323244</v>
      </c>
      <c r="F12" s="163">
        <f t="shared" si="3"/>
        <v>14.53333333338378</v>
      </c>
      <c r="G12" s="163">
        <f t="shared" si="5"/>
        <v>35.750000000058208</v>
      </c>
      <c r="H12" s="161"/>
    </row>
    <row r="13" spans="1:8" ht="15" customHeight="1" x14ac:dyDescent="0.2">
      <c r="A13" s="161" t="str">
        <f>Planner!B25</f>
        <v>Brest</v>
      </c>
      <c r="B13" s="163">
        <f t="shared" si="0"/>
        <v>17.316666666709352</v>
      </c>
      <c r="C13" s="163">
        <f t="shared" si="2"/>
        <v>36.799999999988358</v>
      </c>
      <c r="D13" s="163">
        <f t="shared" si="1"/>
        <v>17.316666666534729</v>
      </c>
      <c r="E13" s="163">
        <f>(DATE(2019,8,LEFT(H44,2))+I44-F$34)*24</f>
        <v>38.366666666523088</v>
      </c>
      <c r="F13" s="163">
        <f t="shared" si="3"/>
        <v>17.316666666709352</v>
      </c>
      <c r="G13" s="163">
        <f t="shared" si="5"/>
        <v>42.099999999976717</v>
      </c>
      <c r="H13" s="161"/>
    </row>
    <row r="14" spans="1:8" ht="15" customHeight="1" x14ac:dyDescent="0.2">
      <c r="A14" s="161" t="str">
        <f>Planner!B27</f>
        <v>Carhaix</v>
      </c>
      <c r="B14" s="163">
        <f t="shared" si="0"/>
        <v>20.299999999988358</v>
      </c>
      <c r="C14" s="163">
        <f t="shared" si="2"/>
        <v>42.366666666639503</v>
      </c>
      <c r="D14" s="163">
        <f t="shared" si="1"/>
        <v>20.299999999988358</v>
      </c>
      <c r="E14" s="163">
        <f t="shared" si="4"/>
        <v>43.933333333348855</v>
      </c>
      <c r="F14" s="163">
        <f t="shared" si="3"/>
        <v>20.299999999988358</v>
      </c>
      <c r="G14" s="163">
        <f t="shared" si="5"/>
        <v>48.066666666709352</v>
      </c>
      <c r="H14" s="161"/>
    </row>
    <row r="15" spans="1:8" ht="15" customHeight="1" x14ac:dyDescent="0.2">
      <c r="A15" s="161" t="str">
        <f>Planner!B29</f>
        <v>St Nicolas-du-Pelem</v>
      </c>
      <c r="B15" s="163">
        <f t="shared" si="0"/>
        <v>22.03333333338378</v>
      </c>
      <c r="C15" s="163">
        <f t="shared" si="2"/>
        <v>45.366666666639503</v>
      </c>
      <c r="D15" s="163">
        <f t="shared" si="1"/>
        <v>22.033333333209157</v>
      </c>
      <c r="E15" s="163">
        <f t="shared" si="4"/>
        <v>46.933333333348855</v>
      </c>
      <c r="F15" s="163">
        <f t="shared" si="3"/>
        <v>22.03333333338378</v>
      </c>
      <c r="G15" s="163">
        <f t="shared" si="5"/>
        <v>51.450000000069849</v>
      </c>
      <c r="H15" s="161"/>
    </row>
    <row r="16" spans="1:8" ht="15" customHeight="1" x14ac:dyDescent="0.2">
      <c r="A16" s="161" t="str">
        <f>Planner!B31</f>
        <v>Loudeac</v>
      </c>
      <c r="B16" s="163">
        <f t="shared" si="0"/>
        <v>23.733333333337214</v>
      </c>
      <c r="C16" s="163">
        <f t="shared" si="2"/>
        <v>48.333333333372138</v>
      </c>
      <c r="D16" s="163">
        <f t="shared" si="1"/>
        <v>23.733333333337214</v>
      </c>
      <c r="E16" s="163">
        <f t="shared" si="4"/>
        <v>50.116666666581295</v>
      </c>
      <c r="F16" s="163">
        <f t="shared" si="3"/>
        <v>23.733333333337214</v>
      </c>
      <c r="G16" s="163">
        <f t="shared" si="5"/>
        <v>54.883333333418705</v>
      </c>
      <c r="H16" s="161"/>
    </row>
    <row r="17" spans="1:13" ht="15" customHeight="1" x14ac:dyDescent="0.2">
      <c r="A17" s="161" t="str">
        <f>Planner!B33</f>
        <v>Quedillac</v>
      </c>
      <c r="B17" s="163">
        <f t="shared" si="0"/>
        <v>26.233333333453629</v>
      </c>
      <c r="C17" s="163">
        <f t="shared" si="2"/>
        <v>52.333333333313931</v>
      </c>
      <c r="D17" s="163">
        <f t="shared" si="1"/>
        <v>26.233333333279006</v>
      </c>
      <c r="E17" s="163">
        <f t="shared" si="4"/>
        <v>54.399999999906868</v>
      </c>
      <c r="F17" s="163">
        <f t="shared" si="3"/>
        <v>26.233333333279006</v>
      </c>
      <c r="G17" s="163">
        <f t="shared" si="5"/>
        <v>59.483333333395422</v>
      </c>
      <c r="H17" s="161"/>
    </row>
    <row r="18" spans="1:13" ht="15" customHeight="1" x14ac:dyDescent="0.2">
      <c r="A18" s="161" t="str">
        <f>Planner!B35</f>
        <v>Tinteniac</v>
      </c>
      <c r="B18" s="163">
        <f t="shared" si="0"/>
        <v>27.333333333372138</v>
      </c>
      <c r="C18" s="163">
        <f t="shared" si="2"/>
        <v>54.099999999976717</v>
      </c>
      <c r="D18" s="163">
        <f t="shared" si="1"/>
        <v>27.333333333197515</v>
      </c>
      <c r="E18" s="163">
        <f t="shared" si="4"/>
        <v>56.299999999988358</v>
      </c>
      <c r="F18" s="163">
        <f t="shared" si="3"/>
        <v>27.333333333372138</v>
      </c>
      <c r="G18" s="163">
        <f t="shared" si="5"/>
        <v>61.533333333267365</v>
      </c>
      <c r="H18" s="161"/>
    </row>
    <row r="19" spans="1:13" ht="15" customHeight="1" x14ac:dyDescent="0.2">
      <c r="A19" s="161" t="str">
        <f>Planner!B37</f>
        <v>Fougeres</v>
      </c>
      <c r="B19" s="163">
        <f t="shared" si="0"/>
        <v>29.683333333348855</v>
      </c>
      <c r="C19" s="163">
        <f t="shared" si="2"/>
        <v>57.900000000139698</v>
      </c>
      <c r="D19" s="163">
        <f t="shared" si="1"/>
        <v>29.683333333348855</v>
      </c>
      <c r="E19" s="163">
        <f t="shared" si="4"/>
        <v>60.283333333209157</v>
      </c>
      <c r="F19" s="163">
        <f t="shared" si="3"/>
        <v>29.683333333348855</v>
      </c>
      <c r="G19" s="163">
        <f t="shared" si="5"/>
        <v>65.683333333348855</v>
      </c>
      <c r="H19" s="161"/>
    </row>
    <row r="20" spans="1:13" ht="15" customHeight="1" x14ac:dyDescent="0.2">
      <c r="A20" s="161" t="str">
        <f>Planner!B39</f>
        <v>Villaines-la-Juhel</v>
      </c>
      <c r="B20" s="163">
        <f t="shared" si="0"/>
        <v>33.56666666676756</v>
      </c>
      <c r="C20" s="163">
        <f t="shared" si="2"/>
        <v>64.266666666779201</v>
      </c>
      <c r="D20" s="163">
        <f t="shared" si="1"/>
        <v>33.566666666592937</v>
      </c>
      <c r="E20" s="163">
        <f t="shared" si="4"/>
        <v>67.133333333360497</v>
      </c>
      <c r="F20" s="163">
        <f t="shared" si="3"/>
        <v>33.566666666592937</v>
      </c>
      <c r="G20" s="163">
        <f t="shared" si="5"/>
        <v>72.766666666720994</v>
      </c>
      <c r="H20" s="161"/>
    </row>
    <row r="21" spans="1:13" ht="15" customHeight="1" x14ac:dyDescent="0.2">
      <c r="A21" s="161" t="str">
        <f>Planner!B41</f>
        <v>Mortagne-au-Perche</v>
      </c>
      <c r="B21" s="163">
        <f t="shared" si="0"/>
        <v>37.416666666744277</v>
      </c>
      <c r="C21" s="163">
        <f t="shared" si="2"/>
        <v>70.599999999976717</v>
      </c>
      <c r="D21" s="163">
        <f t="shared" si="1"/>
        <v>37.416666666569654</v>
      </c>
      <c r="E21" s="163">
        <f t="shared" si="4"/>
        <v>73.816666666651145</v>
      </c>
      <c r="F21" s="163">
        <f t="shared" si="3"/>
        <v>37.416666666744277</v>
      </c>
      <c r="G21" s="163">
        <f t="shared" si="5"/>
        <v>79.799999999930151</v>
      </c>
      <c r="H21" s="161"/>
    </row>
    <row r="22" spans="1:13" ht="15" customHeight="1" x14ac:dyDescent="0.2">
      <c r="A22" s="161" t="str">
        <f>Planner!B43</f>
        <v>Dreux</v>
      </c>
      <c r="B22" s="163">
        <f t="shared" si="0"/>
        <v>41.283333333441988</v>
      </c>
      <c r="C22" s="163">
        <f t="shared" si="2"/>
        <v>76.566666666709352</v>
      </c>
      <c r="D22" s="163">
        <f t="shared" si="1"/>
        <v>41.283333333267365</v>
      </c>
      <c r="E22" s="163">
        <f t="shared" si="4"/>
        <v>80.266666666546371</v>
      </c>
      <c r="F22" s="163">
        <f t="shared" si="3"/>
        <v>41.283333333267365</v>
      </c>
      <c r="G22" s="163">
        <f t="shared" si="5"/>
        <v>86.266666666720994</v>
      </c>
      <c r="H22" s="161"/>
    </row>
    <row r="23" spans="1:13" ht="15" customHeight="1" x14ac:dyDescent="0.2">
      <c r="A23" s="161" t="str">
        <f>Planner!B45</f>
        <v>Rambouillet</v>
      </c>
      <c r="B23" s="163">
        <f t="shared" si="0"/>
        <v>43.533333333441988</v>
      </c>
      <c r="C23" s="163">
        <f t="shared" si="2"/>
        <v>77.566666666651145</v>
      </c>
      <c r="D23" s="163">
        <f t="shared" si="1"/>
        <v>43.533333333267365</v>
      </c>
      <c r="E23" s="163">
        <f t="shared" si="4"/>
        <v>84</v>
      </c>
      <c r="F23" s="163">
        <f t="shared" si="3"/>
        <v>43.533333333267365</v>
      </c>
      <c r="G23" s="163">
        <f t="shared" si="5"/>
        <v>90</v>
      </c>
      <c r="H23" s="161"/>
    </row>
    <row r="24" spans="1:13" ht="15" customHeight="1" x14ac:dyDescent="0.2">
      <c r="A24" s="128"/>
      <c r="B24" s="162"/>
      <c r="C24" s="162"/>
      <c r="D24" s="162"/>
      <c r="E24" s="162"/>
      <c r="F24" s="162"/>
      <c r="G24" s="162"/>
      <c r="H24" s="128"/>
    </row>
    <row r="25" spans="1:13" ht="15" customHeight="1" x14ac:dyDescent="0.2">
      <c r="B25" s="132"/>
      <c r="C25" s="132"/>
      <c r="D25" s="132"/>
      <c r="E25" s="132"/>
      <c r="F25" s="132"/>
      <c r="G25" s="132"/>
    </row>
    <row r="26" spans="1:13" ht="32.25" customHeight="1" x14ac:dyDescent="0.2">
      <c r="A26" s="204" t="s">
        <v>177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</row>
    <row r="27" spans="1:13" x14ac:dyDescent="0.2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</row>
    <row r="28" spans="1:13" x14ac:dyDescent="0.2">
      <c r="A28" s="134" t="s">
        <v>165</v>
      </c>
      <c r="B28" s="133"/>
      <c r="C28" s="133"/>
      <c r="D28" s="133"/>
      <c r="E28" s="133"/>
      <c r="F28" s="133"/>
      <c r="G28" s="133"/>
    </row>
    <row r="29" spans="1:13" x14ac:dyDescent="0.2">
      <c r="B29" s="133"/>
      <c r="C29" s="133"/>
      <c r="D29" s="133"/>
      <c r="E29" s="133"/>
      <c r="F29" s="133"/>
      <c r="G29" s="133"/>
    </row>
    <row r="30" spans="1:13" x14ac:dyDescent="0.2">
      <c r="B30" s="135"/>
      <c r="C30" s="135"/>
      <c r="D30" s="135"/>
      <c r="E30" s="135"/>
      <c r="F30" s="135"/>
      <c r="G30" s="135"/>
    </row>
    <row r="31" spans="1:13" x14ac:dyDescent="0.2">
      <c r="B31" s="136"/>
      <c r="D31" s="136"/>
      <c r="E31" s="136"/>
      <c r="F31" s="135"/>
    </row>
    <row r="32" spans="1:13" x14ac:dyDescent="0.2">
      <c r="B32" s="129" t="s">
        <v>159</v>
      </c>
      <c r="D32" s="136"/>
      <c r="F32" s="129" t="s">
        <v>167</v>
      </c>
      <c r="G32" s="135"/>
      <c r="H32" s="136"/>
      <c r="J32" s="129" t="s">
        <v>169</v>
      </c>
    </row>
    <row r="33" spans="1:13" x14ac:dyDescent="0.2">
      <c r="A33" s="129" t="s">
        <v>0</v>
      </c>
      <c r="B33" s="136" t="s">
        <v>163</v>
      </c>
      <c r="D33" s="136" t="s">
        <v>164</v>
      </c>
      <c r="E33" s="136"/>
      <c r="F33" s="136" t="s">
        <v>163</v>
      </c>
      <c r="H33" s="136" t="s">
        <v>164</v>
      </c>
      <c r="J33" s="136" t="s">
        <v>163</v>
      </c>
      <c r="L33" s="136" t="s">
        <v>164</v>
      </c>
    </row>
    <row r="34" spans="1:13" ht="16" thickBot="1" x14ac:dyDescent="0.25">
      <c r="B34" s="202">
        <f>DATE(2019,8,LEFT(B35,2))+C35</f>
        <v>43695.666666666664</v>
      </c>
      <c r="C34" s="202"/>
      <c r="D34" s="202"/>
      <c r="E34" s="202"/>
      <c r="F34" s="202">
        <f>DATE(2019,8,LEFT(F35,2))+G35</f>
        <v>43696.208333333336</v>
      </c>
      <c r="G34" s="202"/>
      <c r="H34" s="202"/>
      <c r="I34" s="202"/>
      <c r="J34" s="202">
        <f>DATE(2019,8,LEFT(J35,2))+K35</f>
        <v>43695.71875</v>
      </c>
      <c r="K34" s="202"/>
      <c r="L34" s="202"/>
      <c r="M34" s="202"/>
    </row>
    <row r="35" spans="1:13" ht="16" x14ac:dyDescent="0.2">
      <c r="A35" s="137" t="s">
        <v>146</v>
      </c>
      <c r="B35" s="138" t="s">
        <v>147</v>
      </c>
      <c r="C35" s="139">
        <v>0.66666666666666663</v>
      </c>
      <c r="D35" s="138"/>
      <c r="E35" s="140"/>
      <c r="F35" s="138" t="s">
        <v>149</v>
      </c>
      <c r="G35" s="139">
        <v>0.20833333333333334</v>
      </c>
      <c r="H35" s="138"/>
      <c r="I35" s="140"/>
      <c r="J35" s="141" t="s">
        <v>147</v>
      </c>
      <c r="K35" s="142">
        <v>0.71875</v>
      </c>
      <c r="L35" s="141"/>
      <c r="M35" s="143"/>
    </row>
    <row r="36" spans="1:13" ht="16" x14ac:dyDescent="0.2">
      <c r="A36" s="144" t="s">
        <v>160</v>
      </c>
      <c r="B36" s="145" t="s">
        <v>147</v>
      </c>
      <c r="C36" s="146">
        <v>0.80069444444444438</v>
      </c>
      <c r="D36" s="145" t="s">
        <v>147</v>
      </c>
      <c r="E36" s="147">
        <v>0.9555555555555556</v>
      </c>
      <c r="F36" s="145" t="s">
        <v>149</v>
      </c>
      <c r="G36" s="146">
        <v>0.34236111111111112</v>
      </c>
      <c r="H36" s="145" t="s">
        <v>149</v>
      </c>
      <c r="I36" s="147">
        <v>0.49722222222222223</v>
      </c>
      <c r="J36" s="148" t="s">
        <v>147</v>
      </c>
      <c r="K36" s="149">
        <v>0.85277777777777775</v>
      </c>
      <c r="L36" s="148" t="s">
        <v>149</v>
      </c>
      <c r="M36" s="150">
        <v>4.6527777777777779E-2</v>
      </c>
    </row>
    <row r="37" spans="1:13" ht="16" x14ac:dyDescent="0.2">
      <c r="A37" s="151" t="s">
        <v>148</v>
      </c>
      <c r="B37" s="145" t="s">
        <v>147</v>
      </c>
      <c r="C37" s="146">
        <v>0.90902777777777777</v>
      </c>
      <c r="D37" s="145" t="s">
        <v>149</v>
      </c>
      <c r="E37" s="147">
        <v>0.19791666666666666</v>
      </c>
      <c r="F37" s="145" t="s">
        <v>149</v>
      </c>
      <c r="G37" s="146">
        <v>0.45069444444444445</v>
      </c>
      <c r="H37" s="145" t="s">
        <v>149</v>
      </c>
      <c r="I37" s="147">
        <v>0.75486111111111109</v>
      </c>
      <c r="J37" s="148" t="s">
        <v>147</v>
      </c>
      <c r="K37" s="149">
        <v>0.96111111111111114</v>
      </c>
      <c r="L37" s="148" t="s">
        <v>149</v>
      </c>
      <c r="M37" s="150">
        <v>0.3215277777777778</v>
      </c>
    </row>
    <row r="38" spans="1:13" ht="16" x14ac:dyDescent="0.2">
      <c r="A38" s="151" t="s">
        <v>150</v>
      </c>
      <c r="B38" s="145" t="s">
        <v>149</v>
      </c>
      <c r="C38" s="146">
        <v>1.2499999999999999E-2</v>
      </c>
      <c r="D38" s="145" t="s">
        <v>149</v>
      </c>
      <c r="E38" s="147">
        <v>0.41666666666666669</v>
      </c>
      <c r="F38" s="145" t="s">
        <v>149</v>
      </c>
      <c r="G38" s="146">
        <v>0.5541666666666667</v>
      </c>
      <c r="H38" s="145" t="s">
        <v>149</v>
      </c>
      <c r="I38" s="147">
        <v>0.9868055555555556</v>
      </c>
      <c r="J38" s="148" t="s">
        <v>149</v>
      </c>
      <c r="K38" s="149">
        <v>6.458333333333334E-2</v>
      </c>
      <c r="L38" s="148" t="s">
        <v>149</v>
      </c>
      <c r="M38" s="150">
        <v>0.56874999999999998</v>
      </c>
    </row>
    <row r="39" spans="1:13" ht="16" x14ac:dyDescent="0.2">
      <c r="A39" s="151" t="s">
        <v>151</v>
      </c>
      <c r="B39" s="145" t="s">
        <v>149</v>
      </c>
      <c r="C39" s="146">
        <v>7.4999999999999997E-2</v>
      </c>
      <c r="D39" s="145" t="s">
        <v>149</v>
      </c>
      <c r="E39" s="147">
        <v>0.54861111111111105</v>
      </c>
      <c r="F39" s="145" t="s">
        <v>149</v>
      </c>
      <c r="G39" s="146">
        <v>0.6166666666666667</v>
      </c>
      <c r="H39" s="145" t="s">
        <v>155</v>
      </c>
      <c r="I39" s="147">
        <v>0.12708333333333333</v>
      </c>
      <c r="J39" s="148" t="s">
        <v>149</v>
      </c>
      <c r="K39" s="149">
        <v>0.12708333333333333</v>
      </c>
      <c r="L39" s="148" t="s">
        <v>149</v>
      </c>
      <c r="M39" s="150">
        <v>0.72916666666666663</v>
      </c>
    </row>
    <row r="40" spans="1:13" ht="16" x14ac:dyDescent="0.2">
      <c r="A40" s="144" t="s">
        <v>161</v>
      </c>
      <c r="B40" s="145" t="s">
        <v>149</v>
      </c>
      <c r="C40" s="146">
        <v>0.10694444444444444</v>
      </c>
      <c r="D40" s="145" t="s">
        <v>149</v>
      </c>
      <c r="E40" s="147">
        <v>0.6166666666666667</v>
      </c>
      <c r="F40" s="145" t="s">
        <v>149</v>
      </c>
      <c r="G40" s="146">
        <v>0.64861111111111114</v>
      </c>
      <c r="H40" s="145" t="s">
        <v>155</v>
      </c>
      <c r="I40" s="147">
        <v>0.19513888888888889</v>
      </c>
      <c r="J40" s="148" t="s">
        <v>149</v>
      </c>
      <c r="K40" s="149">
        <v>0.15902777777777777</v>
      </c>
      <c r="L40" s="148" t="s">
        <v>149</v>
      </c>
      <c r="M40" s="150">
        <v>0.80625000000000002</v>
      </c>
    </row>
    <row r="41" spans="1:13" ht="16" x14ac:dyDescent="0.2">
      <c r="A41" s="151" t="s">
        <v>152</v>
      </c>
      <c r="B41" s="145" t="s">
        <v>149</v>
      </c>
      <c r="C41" s="146">
        <v>0.17916666666666667</v>
      </c>
      <c r="D41" s="145" t="s">
        <v>149</v>
      </c>
      <c r="E41" s="147">
        <v>0.77013888888888893</v>
      </c>
      <c r="F41" s="145" t="s">
        <v>149</v>
      </c>
      <c r="G41" s="146">
        <v>0.72083333333333333</v>
      </c>
      <c r="H41" s="145" t="s">
        <v>155</v>
      </c>
      <c r="I41" s="147">
        <v>0.34861111111111115</v>
      </c>
      <c r="J41" s="148" t="s">
        <v>149</v>
      </c>
      <c r="K41" s="149">
        <v>0.23124999999999998</v>
      </c>
      <c r="L41" s="148" t="s">
        <v>149</v>
      </c>
      <c r="M41" s="150">
        <v>0.9819444444444444</v>
      </c>
    </row>
    <row r="42" spans="1:13" ht="16" x14ac:dyDescent="0.2">
      <c r="A42" s="144" t="s">
        <v>162</v>
      </c>
      <c r="B42" s="145" t="s">
        <v>149</v>
      </c>
      <c r="C42" s="146">
        <v>0.23263888888888887</v>
      </c>
      <c r="D42" s="145" t="s">
        <v>149</v>
      </c>
      <c r="E42" s="147">
        <v>0.8833333333333333</v>
      </c>
      <c r="F42" s="145" t="s">
        <v>149</v>
      </c>
      <c r="G42" s="146">
        <v>0.77430555555555547</v>
      </c>
      <c r="H42" s="145" t="s">
        <v>155</v>
      </c>
      <c r="I42" s="147">
        <v>0.4694444444444445</v>
      </c>
      <c r="J42" s="148" t="s">
        <v>149</v>
      </c>
      <c r="K42" s="149">
        <v>0.28472222222222221</v>
      </c>
      <c r="L42" s="148" t="s">
        <v>155</v>
      </c>
      <c r="M42" s="150">
        <v>0.11180555555555556</v>
      </c>
    </row>
    <row r="43" spans="1:13" ht="16" x14ac:dyDescent="0.2">
      <c r="A43" s="151" t="s">
        <v>153</v>
      </c>
      <c r="B43" s="145" t="s">
        <v>149</v>
      </c>
      <c r="C43" s="146">
        <v>0.2722222222222222</v>
      </c>
      <c r="D43" s="145" t="s">
        <v>149</v>
      </c>
      <c r="E43" s="147">
        <v>0.96805555555555556</v>
      </c>
      <c r="F43" s="145" t="s">
        <v>149</v>
      </c>
      <c r="G43" s="146">
        <v>0.81388888888888899</v>
      </c>
      <c r="H43" s="145" t="s">
        <v>155</v>
      </c>
      <c r="I43" s="147">
        <v>0.55972222222222223</v>
      </c>
      <c r="J43" s="148" t="s">
        <v>149</v>
      </c>
      <c r="K43" s="149">
        <v>0.32430555555555557</v>
      </c>
      <c r="L43" s="148" t="s">
        <v>155</v>
      </c>
      <c r="M43" s="150">
        <v>0.20833333333333334</v>
      </c>
    </row>
    <row r="44" spans="1:13" ht="16" x14ac:dyDescent="0.2">
      <c r="A44" s="151" t="s">
        <v>154</v>
      </c>
      <c r="B44" s="145" t="s">
        <v>149</v>
      </c>
      <c r="C44" s="146">
        <v>0.38819444444444445</v>
      </c>
      <c r="D44" s="145" t="s">
        <v>155</v>
      </c>
      <c r="E44" s="147">
        <v>0.19999999999999998</v>
      </c>
      <c r="F44" s="145" t="s">
        <v>149</v>
      </c>
      <c r="G44" s="146">
        <v>0.92986111111111114</v>
      </c>
      <c r="H44" s="145" t="s">
        <v>155</v>
      </c>
      <c r="I44" s="147">
        <v>0.80694444444444446</v>
      </c>
      <c r="J44" s="148" t="s">
        <v>149</v>
      </c>
      <c r="K44" s="149">
        <v>0.44027777777777777</v>
      </c>
      <c r="L44" s="148" t="s">
        <v>155</v>
      </c>
      <c r="M44" s="150">
        <v>0.47291666666666665</v>
      </c>
    </row>
    <row r="45" spans="1:13" ht="16" x14ac:dyDescent="0.2">
      <c r="A45" s="151" t="s">
        <v>153</v>
      </c>
      <c r="B45" s="145" t="s">
        <v>149</v>
      </c>
      <c r="C45" s="146">
        <v>0.51250000000000007</v>
      </c>
      <c r="D45" s="145" t="s">
        <v>155</v>
      </c>
      <c r="E45" s="147">
        <v>0.43194444444444446</v>
      </c>
      <c r="F45" s="145" t="s">
        <v>155</v>
      </c>
      <c r="G45" s="146">
        <v>5.4166666666666669E-2</v>
      </c>
      <c r="H45" s="145" t="s">
        <v>156</v>
      </c>
      <c r="I45" s="147">
        <v>3.888888888888889E-2</v>
      </c>
      <c r="J45" s="148" t="s">
        <v>149</v>
      </c>
      <c r="K45" s="149">
        <v>0.56458333333333333</v>
      </c>
      <c r="L45" s="148" t="s">
        <v>155</v>
      </c>
      <c r="M45" s="150">
        <v>0.72152777777777777</v>
      </c>
    </row>
    <row r="46" spans="1:13" ht="16" x14ac:dyDescent="0.2">
      <c r="A46" s="144" t="s">
        <v>162</v>
      </c>
      <c r="B46" s="145" t="s">
        <v>149</v>
      </c>
      <c r="C46" s="146">
        <v>0.58472222222222225</v>
      </c>
      <c r="D46" s="145" t="s">
        <v>155</v>
      </c>
      <c r="E46" s="147">
        <v>0.55694444444444446</v>
      </c>
      <c r="F46" s="145" t="s">
        <v>155</v>
      </c>
      <c r="G46" s="146">
        <v>0.12638888888888888</v>
      </c>
      <c r="H46" s="145" t="s">
        <v>156</v>
      </c>
      <c r="I46" s="147">
        <v>0.16388888888888889</v>
      </c>
      <c r="J46" s="148" t="s">
        <v>149</v>
      </c>
      <c r="K46" s="149">
        <v>0.63680555555555551</v>
      </c>
      <c r="L46" s="148" t="s">
        <v>155</v>
      </c>
      <c r="M46" s="150">
        <v>0.86249999999999993</v>
      </c>
    </row>
    <row r="47" spans="1:13" ht="16" x14ac:dyDescent="0.2">
      <c r="A47" s="151" t="s">
        <v>152</v>
      </c>
      <c r="B47" s="145" t="s">
        <v>149</v>
      </c>
      <c r="C47" s="146">
        <v>0.65555555555555556</v>
      </c>
      <c r="D47" s="145" t="s">
        <v>155</v>
      </c>
      <c r="E47" s="147">
        <v>0.68055555555555547</v>
      </c>
      <c r="F47" s="145" t="s">
        <v>155</v>
      </c>
      <c r="G47" s="146">
        <v>0.19722222222222222</v>
      </c>
      <c r="H47" s="145" t="s">
        <v>156</v>
      </c>
      <c r="I47" s="147">
        <v>0.29652777777777778</v>
      </c>
      <c r="J47" s="148" t="s">
        <v>149</v>
      </c>
      <c r="K47" s="149">
        <v>0.70763888888888893</v>
      </c>
      <c r="L47" s="148" t="s">
        <v>156</v>
      </c>
      <c r="M47" s="150">
        <v>5.5555555555555558E-3</v>
      </c>
    </row>
    <row r="48" spans="1:13" ht="16" x14ac:dyDescent="0.2">
      <c r="A48" s="144" t="s">
        <v>161</v>
      </c>
      <c r="B48" s="145" t="s">
        <v>149</v>
      </c>
      <c r="C48" s="146">
        <v>0.7597222222222223</v>
      </c>
      <c r="D48" s="145" t="s">
        <v>155</v>
      </c>
      <c r="E48" s="147">
        <v>0.84722222222222221</v>
      </c>
      <c r="F48" s="145" t="s">
        <v>155</v>
      </c>
      <c r="G48" s="146">
        <v>0.30138888888888887</v>
      </c>
      <c r="H48" s="145" t="s">
        <v>156</v>
      </c>
      <c r="I48" s="147">
        <v>0.47500000000000003</v>
      </c>
      <c r="J48" s="148" t="s">
        <v>149</v>
      </c>
      <c r="K48" s="149">
        <v>0.81180555555555556</v>
      </c>
      <c r="L48" s="148" t="s">
        <v>156</v>
      </c>
      <c r="M48" s="150">
        <v>0.19722222222222222</v>
      </c>
    </row>
    <row r="49" spans="1:13" ht="16" x14ac:dyDescent="0.2">
      <c r="A49" s="151" t="s">
        <v>151</v>
      </c>
      <c r="B49" s="145" t="s">
        <v>149</v>
      </c>
      <c r="C49" s="146">
        <v>0.80555555555555547</v>
      </c>
      <c r="D49" s="145" t="s">
        <v>155</v>
      </c>
      <c r="E49" s="147">
        <v>0.92083333333333339</v>
      </c>
      <c r="F49" s="145" t="s">
        <v>155</v>
      </c>
      <c r="G49" s="146">
        <v>0.34722222222222227</v>
      </c>
      <c r="H49" s="145" t="s">
        <v>156</v>
      </c>
      <c r="I49" s="147">
        <v>0.5541666666666667</v>
      </c>
      <c r="J49" s="148" t="s">
        <v>149</v>
      </c>
      <c r="K49" s="149">
        <v>0.85763888888888884</v>
      </c>
      <c r="L49" s="148" t="s">
        <v>156</v>
      </c>
      <c r="M49" s="150">
        <v>0.28263888888888888</v>
      </c>
    </row>
    <row r="50" spans="1:13" ht="16" x14ac:dyDescent="0.2">
      <c r="A50" s="151" t="s">
        <v>150</v>
      </c>
      <c r="B50" s="145" t="s">
        <v>149</v>
      </c>
      <c r="C50" s="146">
        <v>0.90347222222222223</v>
      </c>
      <c r="D50" s="145" t="s">
        <v>156</v>
      </c>
      <c r="E50" s="147">
        <v>7.9166666666666663E-2</v>
      </c>
      <c r="F50" s="145" t="s">
        <v>155</v>
      </c>
      <c r="G50" s="146">
        <v>0.44513888888888892</v>
      </c>
      <c r="H50" s="145" t="s">
        <v>156</v>
      </c>
      <c r="I50" s="147">
        <v>0.72013888888888899</v>
      </c>
      <c r="J50" s="148" t="s">
        <v>149</v>
      </c>
      <c r="K50" s="149">
        <v>0.9555555555555556</v>
      </c>
      <c r="L50" s="148" t="s">
        <v>156</v>
      </c>
      <c r="M50" s="150">
        <v>0.45555555555555555</v>
      </c>
    </row>
    <row r="51" spans="1:13" ht="16" x14ac:dyDescent="0.2">
      <c r="A51" s="151" t="s">
        <v>148</v>
      </c>
      <c r="B51" s="145" t="s">
        <v>155</v>
      </c>
      <c r="C51" s="146">
        <v>6.5277777777777782E-2</v>
      </c>
      <c r="D51" s="145" t="s">
        <v>156</v>
      </c>
      <c r="E51" s="147">
        <v>0.3444444444444445</v>
      </c>
      <c r="F51" s="145" t="s">
        <v>155</v>
      </c>
      <c r="G51" s="146">
        <v>0.6069444444444444</v>
      </c>
      <c r="H51" s="145" t="s">
        <v>168</v>
      </c>
      <c r="I51" s="147">
        <v>5.5555555555555558E-3</v>
      </c>
      <c r="J51" s="148" t="s">
        <v>155</v>
      </c>
      <c r="K51" s="149">
        <v>0.1173611111111111</v>
      </c>
      <c r="L51" s="148" t="s">
        <v>156</v>
      </c>
      <c r="M51" s="150">
        <v>0.75069444444444444</v>
      </c>
    </row>
    <row r="52" spans="1:13" ht="16" x14ac:dyDescent="0.2">
      <c r="A52" s="151" t="s">
        <v>157</v>
      </c>
      <c r="B52" s="145" t="s">
        <v>155</v>
      </c>
      <c r="C52" s="146">
        <v>0.22569444444444445</v>
      </c>
      <c r="D52" s="145" t="s">
        <v>156</v>
      </c>
      <c r="E52" s="147">
        <v>0.60833333333333328</v>
      </c>
      <c r="F52" s="145" t="s">
        <v>155</v>
      </c>
      <c r="G52" s="146">
        <v>0.76736111111111116</v>
      </c>
      <c r="H52" s="145" t="s">
        <v>168</v>
      </c>
      <c r="I52" s="147">
        <v>0.28402777777777777</v>
      </c>
      <c r="J52" s="148" t="s">
        <v>155</v>
      </c>
      <c r="K52" s="149">
        <v>0.27777777777777779</v>
      </c>
      <c r="L52" s="148" t="s">
        <v>168</v>
      </c>
      <c r="M52" s="150">
        <v>4.3750000000000004E-2</v>
      </c>
    </row>
    <row r="53" spans="1:13" ht="16" x14ac:dyDescent="0.2">
      <c r="A53" s="151" t="s">
        <v>158</v>
      </c>
      <c r="B53" s="145" t="s">
        <v>155</v>
      </c>
      <c r="C53" s="146">
        <v>0.38680555555555557</v>
      </c>
      <c r="D53" s="145" t="s">
        <v>156</v>
      </c>
      <c r="E53" s="147">
        <v>0.8569444444444444</v>
      </c>
      <c r="F53" s="145" t="s">
        <v>155</v>
      </c>
      <c r="G53" s="146">
        <v>0.92847222222222225</v>
      </c>
      <c r="H53" s="145" t="s">
        <v>168</v>
      </c>
      <c r="I53" s="147">
        <v>0.55277777777777781</v>
      </c>
      <c r="J53" s="148" t="s">
        <v>155</v>
      </c>
      <c r="K53" s="149">
        <v>0.43888888888888888</v>
      </c>
      <c r="L53" s="148" t="s">
        <v>168</v>
      </c>
      <c r="M53" s="150">
        <v>0.31319444444444444</v>
      </c>
    </row>
    <row r="54" spans="1:13" ht="17" thickBot="1" x14ac:dyDescent="0.25">
      <c r="A54" s="152" t="s">
        <v>146</v>
      </c>
      <c r="B54" s="153" t="s">
        <v>155</v>
      </c>
      <c r="C54" s="154">
        <v>0.48055555555555557</v>
      </c>
      <c r="D54" s="153" t="s">
        <v>156</v>
      </c>
      <c r="E54" s="155">
        <v>0.89861111111111103</v>
      </c>
      <c r="F54" s="153" t="s">
        <v>156</v>
      </c>
      <c r="G54" s="154">
        <v>2.2222222222222223E-2</v>
      </c>
      <c r="H54" s="153" t="s">
        <v>168</v>
      </c>
      <c r="I54" s="155">
        <v>0.70833333333333337</v>
      </c>
      <c r="J54" s="156" t="s">
        <v>155</v>
      </c>
      <c r="K54" s="157">
        <v>0.53263888888888888</v>
      </c>
      <c r="L54" s="156" t="s">
        <v>168</v>
      </c>
      <c r="M54" s="158">
        <v>0.46875</v>
      </c>
    </row>
    <row r="55" spans="1:13" x14ac:dyDescent="0.2">
      <c r="B55" s="136"/>
      <c r="D55" s="136"/>
      <c r="F55" s="135"/>
      <c r="G55" s="135"/>
      <c r="H55" s="136"/>
    </row>
    <row r="56" spans="1:13" x14ac:dyDescent="0.2">
      <c r="B56" s="136"/>
      <c r="D56" s="136"/>
      <c r="E56" s="136"/>
      <c r="F56" s="135"/>
    </row>
    <row r="57" spans="1:13" x14ac:dyDescent="0.2">
      <c r="B57" s="136"/>
      <c r="D57" s="136"/>
      <c r="F57" s="135"/>
      <c r="G57" s="135"/>
      <c r="H57" s="136"/>
    </row>
    <row r="58" spans="1:13" x14ac:dyDescent="0.2">
      <c r="B58" s="136"/>
      <c r="D58" s="136"/>
      <c r="E58" s="136"/>
      <c r="F58" s="135"/>
    </row>
    <row r="59" spans="1:13" x14ac:dyDescent="0.2">
      <c r="B59" s="136"/>
      <c r="D59" s="136"/>
      <c r="F59" s="135"/>
    </row>
    <row r="60" spans="1:13" x14ac:dyDescent="0.2">
      <c r="B60" s="135"/>
    </row>
  </sheetData>
  <mergeCells count="7">
    <mergeCell ref="J34:M34"/>
    <mergeCell ref="F34:I34"/>
    <mergeCell ref="B34:E34"/>
    <mergeCell ref="B2:C2"/>
    <mergeCell ref="D2:E2"/>
    <mergeCell ref="F2:G2"/>
    <mergeCell ref="A26:M26"/>
  </mergeCells>
  <pageMargins left="0.7" right="0.7" top="0.75" bottom="0.75" header="0.3" footer="0.3"/>
  <pageSetup scale="84" orientation="portrait" r:id="rId1"/>
  <headerFooter>
    <oddHeader>&amp;CControl Timing</oddHeader>
  </headerFooter>
  <ignoredErrors>
    <ignoredError sqref="D4 F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0"/>
  <sheetViews>
    <sheetView workbookViewId="0">
      <selection activeCell="B62" sqref="B62"/>
    </sheetView>
  </sheetViews>
  <sheetFormatPr baseColWidth="10" defaultColWidth="9.1640625" defaultRowHeight="15" x14ac:dyDescent="0.2"/>
  <cols>
    <col min="1" max="1" width="9.1640625" style="7" customWidth="1"/>
    <col min="2" max="2" width="16.33203125" style="7" bestFit="1" customWidth="1"/>
    <col min="3" max="3" width="2.6640625" style="7" customWidth="1"/>
    <col min="4" max="4" width="9.1640625" style="5" customWidth="1"/>
    <col min="5" max="5" width="16.1640625" style="5" bestFit="1" customWidth="1"/>
    <col min="6" max="6" width="16.33203125" style="5" bestFit="1" customWidth="1"/>
    <col min="7" max="7" width="2.6640625" style="5" customWidth="1"/>
    <col min="8" max="8" width="9.1640625" style="5" customWidth="1"/>
    <col min="9" max="9" width="11.6640625" style="5" bestFit="1" customWidth="1"/>
    <col min="10" max="10" width="12.6640625" style="5" bestFit="1" customWidth="1"/>
    <col min="11" max="16384" width="9.1640625" style="5"/>
  </cols>
  <sheetData>
    <row r="1" spans="1:10" x14ac:dyDescent="0.2">
      <c r="A1" s="11" t="s">
        <v>19</v>
      </c>
      <c r="D1" s="5" t="s">
        <v>20</v>
      </c>
    </row>
    <row r="2" spans="1:10" x14ac:dyDescent="0.2">
      <c r="A2" s="7" t="s">
        <v>6</v>
      </c>
      <c r="B2" s="7" t="s">
        <v>16</v>
      </c>
      <c r="D2" s="7" t="s">
        <v>6</v>
      </c>
      <c r="E2" s="7" t="s">
        <v>17</v>
      </c>
      <c r="F2" s="7" t="s">
        <v>18</v>
      </c>
      <c r="G2" s="7"/>
      <c r="I2" s="13" t="str">
        <f>Planner!P49</f>
        <v>sunrise</v>
      </c>
      <c r="J2" s="13" t="str">
        <f>Planner!R49</f>
        <v>sunset</v>
      </c>
    </row>
    <row r="3" spans="1:10" x14ac:dyDescent="0.2">
      <c r="A3" s="10">
        <f>Planner!C7</f>
        <v>0</v>
      </c>
      <c r="B3" s="8">
        <f>Planner!R7</f>
        <v>43695.72916666665</v>
      </c>
      <c r="C3" s="8"/>
      <c r="D3" s="10">
        <f>Planner!C7</f>
        <v>0</v>
      </c>
      <c r="E3" s="9">
        <f>Planner!U7</f>
        <v>43695.72916666665</v>
      </c>
      <c r="F3" s="9">
        <f>Planner!W7</f>
        <v>43695.770833333314</v>
      </c>
      <c r="G3" s="9"/>
      <c r="H3" s="6">
        <v>0</v>
      </c>
      <c r="I3" s="12">
        <f>Planner!O50+Planner!P50</f>
        <v>43695.293055555558</v>
      </c>
      <c r="J3" s="12">
        <f>Planner!O50+Planner!R50</f>
        <v>43695.884722222225</v>
      </c>
    </row>
    <row r="4" spans="1:10" x14ac:dyDescent="0.2">
      <c r="A4" s="10">
        <f>Planner!C9</f>
        <v>73.035969935576233</v>
      </c>
      <c r="B4" s="9">
        <f>Planner!O9</f>
        <v>43695.932044360918</v>
      </c>
      <c r="C4" s="9"/>
      <c r="D4" s="10">
        <f>Planner!C9</f>
        <v>73.035969935576233</v>
      </c>
      <c r="E4" s="9">
        <f>Planner!U9</f>
        <v>43695.863194444428</v>
      </c>
      <c r="F4" s="9">
        <f>Planner!W9</f>
        <v>43696.056944444426</v>
      </c>
      <c r="G4" s="9"/>
      <c r="H4" s="6">
        <v>800</v>
      </c>
      <c r="I4" s="12">
        <f>I3</f>
        <v>43695.293055555558</v>
      </c>
      <c r="J4" s="12">
        <f>J3</f>
        <v>43695.884722222225</v>
      </c>
    </row>
    <row r="5" spans="1:10" x14ac:dyDescent="0.2">
      <c r="A5" s="10">
        <f>A4</f>
        <v>73.035969935576233</v>
      </c>
      <c r="B5" s="8">
        <f>Planner!R9</f>
        <v>43695.945933249808</v>
      </c>
      <c r="C5" s="8"/>
      <c r="D5" s="10">
        <f>Planner!C11</f>
        <v>134.41128807762666</v>
      </c>
      <c r="E5" s="9">
        <f>Planner!U11</f>
        <v>43695.971527777758</v>
      </c>
      <c r="F5" s="9">
        <f>Planner!W11</f>
        <v>43696.331944444428</v>
      </c>
      <c r="G5" s="9"/>
      <c r="H5" s="6">
        <v>0</v>
      </c>
      <c r="I5" s="12">
        <f>Planner!O51+Planner!P51</f>
        <v>43696.294444444444</v>
      </c>
      <c r="J5" s="12">
        <f>Planner!O51+Planner!R51</f>
        <v>43696.883333333331</v>
      </c>
    </row>
    <row r="6" spans="1:10" x14ac:dyDescent="0.2">
      <c r="A6" s="10">
        <f>Planner!C11</f>
        <v>134.41128807762666</v>
      </c>
      <c r="B6" s="9">
        <f>Planner!O11</f>
        <v>43696.128597887138</v>
      </c>
      <c r="C6" s="9"/>
      <c r="D6" s="10">
        <f>Planner!C13</f>
        <v>189.87736618150007</v>
      </c>
      <c r="E6" s="9">
        <f>Planner!U13</f>
        <v>43696.074999999983</v>
      </c>
      <c r="F6" s="9">
        <f>Planner!W13</f>
        <v>43696.579166666648</v>
      </c>
      <c r="G6" s="9"/>
      <c r="H6" s="6">
        <v>800</v>
      </c>
      <c r="I6" s="12">
        <f>I5</f>
        <v>43696.294444444444</v>
      </c>
      <c r="J6" s="12">
        <f>J5</f>
        <v>43696.883333333331</v>
      </c>
    </row>
    <row r="7" spans="1:10" x14ac:dyDescent="0.2">
      <c r="A7" s="10">
        <f>A6</f>
        <v>134.41128807762666</v>
      </c>
      <c r="B7" s="8">
        <f>Planner!R11</f>
        <v>43696.149431220474</v>
      </c>
      <c r="C7" s="8"/>
      <c r="D7" s="10">
        <f>Planner!C15</f>
        <v>223.49976139346219</v>
      </c>
      <c r="E7" s="9">
        <f>Planner!U15</f>
        <v>43696.137499999983</v>
      </c>
      <c r="F7" s="9">
        <f>Planner!W15</f>
        <v>43696.739583333314</v>
      </c>
      <c r="G7" s="9"/>
      <c r="H7" s="6">
        <v>0</v>
      </c>
      <c r="I7" s="12">
        <f>Planner!O52+Planner!P52</f>
        <v>43697.295138888891</v>
      </c>
      <c r="J7" s="12">
        <f>Planner!O52+Planner!R52</f>
        <v>43697.881944444445</v>
      </c>
    </row>
    <row r="8" spans="1:10" x14ac:dyDescent="0.2">
      <c r="A8" s="10">
        <f>Planner!C13</f>
        <v>189.87736618150007</v>
      </c>
      <c r="B8" s="9">
        <f>Planner!O13</f>
        <v>43696.321453278324</v>
      </c>
      <c r="C8" s="9"/>
      <c r="D8" s="10">
        <f>Planner!C17</f>
        <v>239.65541239163289</v>
      </c>
      <c r="E8" s="9">
        <f>Planner!U17</f>
        <v>43696.169444444429</v>
      </c>
      <c r="F8" s="9">
        <f>Planner!W17</f>
        <v>43696.816666666651</v>
      </c>
      <c r="G8" s="9"/>
      <c r="H8" s="6">
        <v>800</v>
      </c>
      <c r="I8" s="12">
        <f>I7</f>
        <v>43697.295138888891</v>
      </c>
      <c r="J8" s="12">
        <f>J7</f>
        <v>43697.881944444445</v>
      </c>
    </row>
    <row r="9" spans="1:10" x14ac:dyDescent="0.2">
      <c r="A9" s="10">
        <f>A8</f>
        <v>189.87736618150007</v>
      </c>
      <c r="B9" s="8">
        <f>Planner!R13</f>
        <v>43696.34228661166</v>
      </c>
      <c r="C9" s="8"/>
      <c r="D9" s="10">
        <f>Planner!C19</f>
        <v>276.23056350910684</v>
      </c>
      <c r="E9" s="9">
        <f>Planner!U19</f>
        <v>43696.241666666647</v>
      </c>
      <c r="F9" s="9">
        <f>Planner!W19</f>
        <v>43696.992361111093</v>
      </c>
      <c r="G9" s="9"/>
      <c r="H9" s="6">
        <v>0</v>
      </c>
      <c r="I9" s="12">
        <f>Planner!O53+Planner!P53</f>
        <v>43698.29583333333</v>
      </c>
      <c r="J9" s="12">
        <f>Planner!O53+Planner!R53</f>
        <v>43698.881249999999</v>
      </c>
    </row>
    <row r="10" spans="1:10" x14ac:dyDescent="0.2">
      <c r="A10" s="10">
        <f>Planner!C15</f>
        <v>223.49976139346219</v>
      </c>
      <c r="B10" s="9">
        <f>Planner!O15</f>
        <v>43696.442353264079</v>
      </c>
      <c r="C10" s="9"/>
      <c r="D10" s="10">
        <f>Planner!C21</f>
        <v>302.94952477531223</v>
      </c>
      <c r="E10" s="9">
        <f>Planner!U21</f>
        <v>43696.295138888869</v>
      </c>
      <c r="F10" s="9">
        <f>Planner!W21</f>
        <v>43697.122222222206</v>
      </c>
      <c r="G10" s="9"/>
      <c r="H10" s="6">
        <v>800</v>
      </c>
      <c r="I10" s="12">
        <f>I9</f>
        <v>43698.29583333333</v>
      </c>
      <c r="J10" s="12">
        <f>J9</f>
        <v>43698.881249999999</v>
      </c>
    </row>
    <row r="11" spans="1:10" x14ac:dyDescent="0.2">
      <c r="A11" s="10">
        <f>A10</f>
        <v>223.49976139346219</v>
      </c>
      <c r="B11" s="8">
        <f>Planner!R15</f>
        <v>43696.473603264079</v>
      </c>
      <c r="C11" s="8"/>
      <c r="D11" s="10">
        <f>Planner!C23</f>
        <v>323.71264316392268</v>
      </c>
      <c r="E11" s="9">
        <f>Planner!U23</f>
        <v>43696.334722222207</v>
      </c>
      <c r="F11" s="9">
        <f>Planner!W23</f>
        <v>43697.218749999985</v>
      </c>
      <c r="G11" s="9"/>
      <c r="H11" s="6">
        <v>0</v>
      </c>
      <c r="I11" s="12">
        <f>Planner!O54+Planner!P54</f>
        <v>43699.297222222223</v>
      </c>
      <c r="J11" s="12">
        <f>Planner!O54+Planner!R54</f>
        <v>43699.879861111112</v>
      </c>
    </row>
    <row r="12" spans="1:10" x14ac:dyDescent="0.2">
      <c r="A12" s="10">
        <f>Planner!C17</f>
        <v>239.65541239163289</v>
      </c>
      <c r="B12" s="9">
        <f>Planner!O17</f>
        <v>43696.521685558713</v>
      </c>
      <c r="C12" s="9"/>
      <c r="D12" s="10">
        <f>Planner!C25</f>
        <v>379.15759464726005</v>
      </c>
      <c r="E12" s="9">
        <f>Planner!U25</f>
        <v>43696.450694444429</v>
      </c>
      <c r="F12" s="9">
        <f>Planner!W25</f>
        <v>43697.483333333315</v>
      </c>
      <c r="G12" s="9"/>
      <c r="H12" s="6">
        <v>800</v>
      </c>
      <c r="I12" s="12">
        <f>I11</f>
        <v>43699.297222222223</v>
      </c>
      <c r="J12" s="12">
        <f>J11</f>
        <v>43699.879861111112</v>
      </c>
    </row>
    <row r="13" spans="1:10" x14ac:dyDescent="0.2">
      <c r="A13" s="10">
        <f>A12</f>
        <v>239.65541239163289</v>
      </c>
      <c r="B13" s="8">
        <f>Planner!R17</f>
        <v>43696.542518892049</v>
      </c>
      <c r="C13" s="8"/>
      <c r="D13" s="10">
        <f>Planner!C27</f>
        <v>431.04457468384641</v>
      </c>
      <c r="E13" s="9">
        <f>Planner!U27</f>
        <v>43696.574999999983</v>
      </c>
      <c r="F13" s="9">
        <f>Planner!W27</f>
        <v>43697.731944444429</v>
      </c>
      <c r="G13" s="9"/>
    </row>
    <row r="14" spans="1:10" x14ac:dyDescent="0.2">
      <c r="A14" s="10">
        <f>Planner!C19</f>
        <v>276.23056350910684</v>
      </c>
      <c r="B14" s="9">
        <f>Planner!O19</f>
        <v>43696.666691384948</v>
      </c>
      <c r="C14" s="9"/>
      <c r="D14" s="10">
        <f>Planner!C29</f>
        <v>459.00627833452643</v>
      </c>
      <c r="E14" s="9">
        <f>Planner!U29</f>
        <v>43696.647222222207</v>
      </c>
      <c r="F14" s="9">
        <f>Planner!W29</f>
        <v>43697.872916666653</v>
      </c>
      <c r="G14" s="9"/>
    </row>
    <row r="15" spans="1:10" x14ac:dyDescent="0.2">
      <c r="A15" s="10">
        <f>A14</f>
        <v>276.23056350910684</v>
      </c>
      <c r="B15" s="8">
        <f>Planner!R19</f>
        <v>43696.708358051612</v>
      </c>
      <c r="C15" s="8"/>
      <c r="D15" s="10">
        <f>Planner!C31</f>
        <v>486.63430565497498</v>
      </c>
      <c r="E15" s="9">
        <f>Planner!U31</f>
        <v>43696.718055555539</v>
      </c>
      <c r="F15" s="9">
        <f>Planner!W31</f>
        <v>43698.015972222209</v>
      </c>
      <c r="G15" s="9"/>
    </row>
    <row r="16" spans="1:10" x14ac:dyDescent="0.2">
      <c r="A16" s="10">
        <f>Planner!C21</f>
        <v>302.94952477531223</v>
      </c>
      <c r="B16" s="9">
        <f>Planner!O21</f>
        <v>43696.793995747976</v>
      </c>
      <c r="C16" s="9"/>
      <c r="D16" s="10">
        <f>Planner!C33</f>
        <v>524.53794838145234</v>
      </c>
      <c r="E16" s="9">
        <f>Planner!U33</f>
        <v>43696.822222222203</v>
      </c>
      <c r="F16" s="9">
        <f>Planner!W33</f>
        <v>43698.207638888874</v>
      </c>
      <c r="G16" s="9"/>
      <c r="J16" s="3"/>
    </row>
    <row r="17" spans="1:10" x14ac:dyDescent="0.2">
      <c r="A17" s="10">
        <f>A16</f>
        <v>302.94952477531223</v>
      </c>
      <c r="B17" s="8">
        <f>Planner!R21</f>
        <v>43696.814829081311</v>
      </c>
      <c r="C17" s="8"/>
      <c r="D17" s="10">
        <f>Planner!C35</f>
        <v>540.44753638749705</v>
      </c>
      <c r="E17" s="9">
        <f>Planner!U35</f>
        <v>43696.86805555554</v>
      </c>
      <c r="F17" s="9">
        <f>Planner!W35</f>
        <v>43698.293055555536</v>
      </c>
      <c r="G17" s="9"/>
      <c r="J17" s="3"/>
    </row>
    <row r="18" spans="1:10" x14ac:dyDescent="0.2">
      <c r="A18" s="10">
        <f>Planner!C23</f>
        <v>323.71264316392268</v>
      </c>
      <c r="B18" s="9">
        <f>Planner!O23</f>
        <v>43696.881377537684</v>
      </c>
      <c r="C18" s="9"/>
      <c r="D18" s="10">
        <f>Planner!C37</f>
        <v>574.03327069911722</v>
      </c>
      <c r="E18" s="9">
        <f>Planner!U37</f>
        <v>43696.965972222206</v>
      </c>
      <c r="F18" s="9">
        <f>Planner!W37</f>
        <v>43698.465972222206</v>
      </c>
    </row>
    <row r="19" spans="1:10" x14ac:dyDescent="0.2">
      <c r="A19" s="10">
        <f>A18</f>
        <v>323.71264316392268</v>
      </c>
      <c r="B19" s="8">
        <f>Planner!R23</f>
        <v>43697.08971087102</v>
      </c>
      <c r="C19" s="8"/>
      <c r="D19" s="10">
        <f>Planner!C39</f>
        <v>629.277519287362</v>
      </c>
      <c r="E19" s="9">
        <f>Planner!U39</f>
        <v>43697.127777777758</v>
      </c>
      <c r="F19" s="9">
        <f>Planner!W39</f>
        <v>43698.761111111096</v>
      </c>
    </row>
    <row r="20" spans="1:10" x14ac:dyDescent="0.2">
      <c r="A20" s="10">
        <f>Planner!C25</f>
        <v>379.15759464726005</v>
      </c>
      <c r="B20" s="9">
        <f>Planner!O25</f>
        <v>43697.282228063668</v>
      </c>
      <c r="C20" s="9"/>
      <c r="D20" s="10">
        <f>Planner!C41</f>
        <v>681.62369263501171</v>
      </c>
      <c r="E20" s="9">
        <f>Planner!U41</f>
        <v>43697.288194444431</v>
      </c>
      <c r="F20" s="9">
        <f>Planner!W41</f>
        <v>43699.054166666647</v>
      </c>
    </row>
    <row r="21" spans="1:10" x14ac:dyDescent="0.2">
      <c r="A21" s="10">
        <f>A20</f>
        <v>379.15759464726005</v>
      </c>
      <c r="B21" s="8">
        <f>Planner!R25</f>
        <v>43697.323894730333</v>
      </c>
      <c r="C21" s="8"/>
      <c r="D21" s="10">
        <f>Planner!C43</f>
        <v>729.57490753996672</v>
      </c>
      <c r="E21" s="9">
        <f>Planner!U43</f>
        <v>43697.449305555536</v>
      </c>
      <c r="F21" s="9">
        <f>Planner!W43</f>
        <v>43699.323611111096</v>
      </c>
    </row>
    <row r="22" spans="1:10" x14ac:dyDescent="0.2">
      <c r="A22" s="10">
        <f>Planner!C27</f>
        <v>431.04457468384641</v>
      </c>
      <c r="B22" s="9">
        <f>Planner!O27</f>
        <v>43697.504057855462</v>
      </c>
      <c r="C22" s="9"/>
      <c r="D22" s="10">
        <f>Planner!C45</f>
        <v>757.34087926509198</v>
      </c>
      <c r="E22" s="9">
        <f>Planner!U45</f>
        <v>43697.543055555536</v>
      </c>
      <c r="F22" s="9">
        <f>Planner!W45</f>
        <v>43699.47916666665</v>
      </c>
    </row>
    <row r="23" spans="1:10" x14ac:dyDescent="0.2">
      <c r="A23" s="10">
        <f>A22</f>
        <v>431.04457468384641</v>
      </c>
      <c r="B23" s="8">
        <f>Planner!R27</f>
        <v>43697.545724522126</v>
      </c>
      <c r="C23" s="8"/>
    </row>
    <row r="24" spans="1:10" x14ac:dyDescent="0.2">
      <c r="A24" s="10">
        <f>Planner!C29</f>
        <v>459.00627833452643</v>
      </c>
      <c r="B24" s="9">
        <f>Planner!O29</f>
        <v>43697.635345367162</v>
      </c>
      <c r="C24" s="9"/>
    </row>
    <row r="25" spans="1:10" x14ac:dyDescent="0.2">
      <c r="A25" s="10">
        <f>A24</f>
        <v>459.00627833452643</v>
      </c>
      <c r="B25" s="8">
        <f>Planner!R29</f>
        <v>43697.666595367162</v>
      </c>
      <c r="C25" s="8"/>
    </row>
    <row r="26" spans="1:10" x14ac:dyDescent="0.2">
      <c r="A26" s="10">
        <f>Planner!C31</f>
        <v>486.63430565497498</v>
      </c>
      <c r="B26" s="9">
        <f>Planner!O31</f>
        <v>43697.755146736781</v>
      </c>
      <c r="C26" s="9"/>
    </row>
    <row r="27" spans="1:10" x14ac:dyDescent="0.2">
      <c r="A27" s="10">
        <f>A26</f>
        <v>486.63430565497498</v>
      </c>
      <c r="B27" s="8">
        <f>Planner!R31</f>
        <v>43697.796813403445</v>
      </c>
      <c r="C27" s="8"/>
    </row>
    <row r="28" spans="1:10" x14ac:dyDescent="0.2">
      <c r="A28" s="10">
        <f>Planner!C33</f>
        <v>524.53794838145234</v>
      </c>
      <c r="B28" s="9">
        <f>Planner!O33</f>
        <v>43697.918299437828</v>
      </c>
      <c r="C28" s="9"/>
    </row>
    <row r="29" spans="1:10" x14ac:dyDescent="0.2">
      <c r="A29" s="10">
        <f>A28</f>
        <v>524.53794838145234</v>
      </c>
      <c r="B29" s="8">
        <f>Planner!R33</f>
        <v>43698.168299437828</v>
      </c>
      <c r="C29" s="8"/>
    </row>
    <row r="30" spans="1:10" x14ac:dyDescent="0.2">
      <c r="A30" s="10">
        <f>Planner!C35</f>
        <v>540.44753638749705</v>
      </c>
      <c r="B30" s="9">
        <f>Planner!O35</f>
        <v>43698.226236151524</v>
      </c>
      <c r="C30" s="9"/>
    </row>
    <row r="31" spans="1:10" x14ac:dyDescent="0.2">
      <c r="A31" s="10">
        <f>A30</f>
        <v>540.44753638749705</v>
      </c>
      <c r="B31" s="8">
        <f>Planner!R35</f>
        <v>43698.299152818188</v>
      </c>
      <c r="C31" s="8"/>
    </row>
    <row r="32" spans="1:10" x14ac:dyDescent="0.2">
      <c r="A32" s="10">
        <f>Planner!C37</f>
        <v>574.03327069911722</v>
      </c>
      <c r="B32" s="9">
        <f>Planner!O37</f>
        <v>43698.406799402517</v>
      </c>
      <c r="C32" s="9"/>
    </row>
    <row r="33" spans="1:4" x14ac:dyDescent="0.2">
      <c r="A33" s="10">
        <f>A32</f>
        <v>574.03327069911722</v>
      </c>
      <c r="B33" s="8">
        <f>Planner!R37</f>
        <v>43698.448466069181</v>
      </c>
      <c r="C33" s="8"/>
      <c r="D33" s="6"/>
    </row>
    <row r="34" spans="1:4" x14ac:dyDescent="0.2">
      <c r="A34" s="10">
        <f>Planner!C39</f>
        <v>629.277519287362</v>
      </c>
      <c r="B34" s="9">
        <f>Planner!O39</f>
        <v>43698.6255309685</v>
      </c>
      <c r="C34" s="9"/>
    </row>
    <row r="35" spans="1:4" x14ac:dyDescent="0.2">
      <c r="A35" s="10">
        <f>A34</f>
        <v>629.277519287362</v>
      </c>
      <c r="B35" s="8">
        <f>Planner!R39</f>
        <v>43698.667197635164</v>
      </c>
    </row>
    <row r="36" spans="1:4" x14ac:dyDescent="0.2">
      <c r="A36" s="10">
        <f>Planner!C41</f>
        <v>681.62369263501171</v>
      </c>
      <c r="B36" s="9">
        <f>Planner!O41</f>
        <v>43698.834973831792</v>
      </c>
    </row>
    <row r="37" spans="1:4" x14ac:dyDescent="0.2">
      <c r="A37" s="10">
        <f>A36</f>
        <v>681.62369263501171</v>
      </c>
      <c r="B37" s="9">
        <f>Planner!R41</f>
        <v>43698.876640498456</v>
      </c>
    </row>
    <row r="38" spans="1:4" x14ac:dyDescent="0.2">
      <c r="A38" s="10">
        <f>Planner!C43</f>
        <v>729.57490753996672</v>
      </c>
      <c r="B38" s="9">
        <f>Planner!O43</f>
        <v>43699.030330289817</v>
      </c>
    </row>
    <row r="39" spans="1:4" x14ac:dyDescent="0.2">
      <c r="A39" s="10">
        <f>A38</f>
        <v>729.57490753996672</v>
      </c>
      <c r="B39" s="9">
        <f>Planner!R43</f>
        <v>43699.238663623153</v>
      </c>
    </row>
    <row r="40" spans="1:4" x14ac:dyDescent="0.2">
      <c r="A40" s="10">
        <f>Planner!C45</f>
        <v>757.34087926509198</v>
      </c>
      <c r="B40" s="9">
        <f>Planner!O45</f>
        <v>43699.327657122274</v>
      </c>
    </row>
  </sheetData>
  <sheetProtection sheet="1" objects="1" scenarios="1"/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Planner</vt:lpstr>
      <vt:lpstr>Rider Instructions</vt:lpstr>
      <vt:lpstr>Organizer Instruction</vt:lpstr>
      <vt:lpstr>Group start times</vt:lpstr>
      <vt:lpstr>CtrlTiming</vt:lpstr>
      <vt:lpstr>Plan Chart Data</vt:lpstr>
      <vt:lpstr>Plan Chart</vt:lpstr>
      <vt:lpstr>CtrlTiming!Print_Area</vt:lpstr>
      <vt:lpstr>Planner!Print_Area</vt:lpstr>
      <vt:lpstr>'Rider Instructions'!Print_Area</vt:lpstr>
    </vt:vector>
  </TitlesOfParts>
  <Company>Seagate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Feldman</dc:creator>
  <cp:lastModifiedBy>Donna Feldman</cp:lastModifiedBy>
  <cp:lastPrinted>2019-06-20T19:38:17Z</cp:lastPrinted>
  <dcterms:created xsi:type="dcterms:W3CDTF">2009-03-23T14:25:14Z</dcterms:created>
  <dcterms:modified xsi:type="dcterms:W3CDTF">2019-06-21T13:44:44Z</dcterms:modified>
</cp:coreProperties>
</file>